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96" yWindow="495" windowWidth="17775" windowHeight="9570" activeTab="0"/>
  </bookViews>
  <sheets>
    <sheet name="FS,PL" sheetId="1" r:id="rId1"/>
    <sheet name="CH_Con" sheetId="2" r:id="rId2"/>
    <sheet name="CHANGE (SE)" sheetId="3" r:id="rId3"/>
    <sheet name="CF" sheetId="4" r:id="rId4"/>
  </sheets>
  <definedNames>
    <definedName name="_xlnm.Print_Area" localSheetId="3">'CF'!$A$1:$L$87</definedName>
    <definedName name="_xlnm.Print_Area" localSheetId="1">'CH_Con'!$A$1:$S$46</definedName>
    <definedName name="_xlnm.Print_Area" localSheetId="2">'CHANGE (SE)'!$A$1:$O$41</definedName>
    <definedName name="_xlnm.Print_Area" localSheetId="0">'FS,PL'!$A$1:$N$190</definedName>
  </definedNames>
  <calcPr fullCalcOnLoad="1"/>
</workbook>
</file>

<file path=xl/comments2.xml><?xml version="1.0" encoding="utf-8"?>
<comments xmlns="http://schemas.openxmlformats.org/spreadsheetml/2006/main">
  <authors>
    <author>Yuttapong.A</author>
  </authors>
  <commentList>
    <comment ref="K40" authorId="0">
      <text>
        <r>
          <rPr>
            <b/>
            <sz val="9"/>
            <rFont val="Tahoma"/>
            <family val="2"/>
          </rPr>
          <t>Yuttapong.A:</t>
        </r>
        <r>
          <rPr>
            <sz val="9"/>
            <rFont val="Tahoma"/>
            <family val="2"/>
          </rPr>
          <t xml:space="preserve">
หักผลแตกต่างเพิ่มเติม จำนวน 398 พันบาท</t>
        </r>
      </text>
    </comment>
  </commentList>
</comments>
</file>

<file path=xl/sharedStrings.xml><?xml version="1.0" encoding="utf-8"?>
<sst xmlns="http://schemas.openxmlformats.org/spreadsheetml/2006/main" count="527" uniqueCount="253">
  <si>
    <t>สินทรัพย์</t>
  </si>
  <si>
    <t>หนี้สินและส่วนของผู้ถือหุ้น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</si>
  <si>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</si>
  <si>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</si>
  <si>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</si>
  <si>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</si>
  <si>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</si>
  <si>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</si>
  <si>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</si>
  <si>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</si>
  <si>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</si>
  <si>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</si>
  <si>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</si>
  <si>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</si>
  <si>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</si>
  <si>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</si>
  <si>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</si>
  <si>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</si>
  <si>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</si>
  <si>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</si>
  <si>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</si>
  <si>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</si>
  <si>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</si>
  <si>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</si>
  <si>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</si>
  <si>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</si>
  <si>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</si>
  <si>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</si>
  <si>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</si>
  <si>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เงินสดสุทธิได้มาจาก(ใช้ไปใน)กิจกรรมจัดหาเงิน</t>
  </si>
  <si>
    <t>31 ธันวาคม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</si>
  <si>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</si>
  <si>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</si>
  <si>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</si>
  <si>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</si>
  <si>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</si>
  <si>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</si>
  <si>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</si>
  <si>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</si>
  <si>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</si>
  <si>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</si>
  <si>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</si>
  <si>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</si>
  <si>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</si>
  <si>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</si>
  <si>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</si>
  <si>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</si>
  <si>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ส่วนที่เป็นของบริษัทใหญ่</t>
  </si>
  <si>
    <t>ค่าเสื่อมราคา</t>
  </si>
  <si>
    <t>เงินสดและรายการเทียบเท่าเงินสดเพิ่มขึ้น(ลดลง)สุทธิ</t>
  </si>
  <si>
    <t xml:space="preserve"> </t>
  </si>
  <si>
    <t>บริษัท พลังงานบริสุทธิ์ จำกัด (มหาชน) และบริษัทย่อย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</si>
  <si>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</si>
  <si>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</si>
  <si>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</si>
  <si>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</si>
  <si>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</si>
  <si>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</si>
  <si>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</si>
  <si>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</si>
  <si>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</si>
  <si>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</si>
  <si>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</si>
  <si>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</si>
  <si>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</si>
  <si>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</si>
  <si>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</si>
  <si>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</si>
  <si>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กำไรต่อหุ้น (บาท)</t>
  </si>
  <si>
    <t>รายได้เงินอุดหนุนส่วนเพิ่มราคารับซื้อไฟฟ้า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</si>
  <si>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</si>
  <si>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</si>
  <si>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</si>
  <si>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</si>
  <si>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</si>
  <si>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</si>
  <si>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</si>
  <si>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</si>
  <si>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</si>
  <si>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</si>
  <si>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</si>
  <si>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</si>
  <si>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</si>
  <si>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</si>
  <si>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</si>
  <si>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</si>
  <si>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</si>
  <si>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</si>
  <si>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</si>
  <si>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</si>
  <si>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</si>
  <si>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>รายได้จากการขายผลิตภัณฑ์พลอยได้</t>
  </si>
  <si>
    <t>ค่าใช้จ่ายภาษีเงินได้</t>
  </si>
  <si>
    <t>มูลค่าหุ้นสามัญ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</si>
  <si>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</si>
  <si>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</si>
  <si>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</si>
  <si>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</si>
  <si>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</si>
  <si>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</si>
  <si>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</si>
  <si>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</si>
  <si>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</si>
  <si>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</si>
  <si>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</si>
  <si>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</si>
  <si>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ชำระคืนเงินกู้ยืมระยะสั้นจากสถาบันการเงิน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</si>
  <si>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</si>
  <si>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</si>
  <si>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</si>
  <si>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</si>
  <si>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</si>
  <si>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</si>
  <si>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</si>
  <si>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</si>
  <si>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</si>
  <si>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ลูกหนี้การค้า</t>
  </si>
  <si>
    <t>ลูกหนี้อื่น</t>
  </si>
  <si>
    <t>สินทรัพย์ภาษีเงินได้รอการตัดบัญชี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</si>
  <si>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</si>
  <si>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</si>
  <si>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</si>
  <si>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</si>
  <si>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</si>
  <si>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</si>
  <si>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</si>
  <si>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4, 6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</si>
  <si>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</si>
  <si>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</si>
  <si>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</si>
  <si>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</si>
  <si>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</si>
  <si>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</si>
  <si>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</si>
  <si>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</si>
  <si>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</si>
  <si>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</si>
  <si>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>เงินมัดจำค่าสินค้ารับล่วงหน้า</t>
  </si>
  <si>
    <t>รายได้ค่าเช่าที่ดินรับล่วงหน้า</t>
  </si>
  <si>
    <t>ยอดคงเหลือ ณ วันที่ 1 มกราคม 2558</t>
  </si>
  <si>
    <t>เงินจ่ายล่วงหน้าค่าสินทรัพย์</t>
  </si>
  <si>
    <t>รายได้จากการขาย</t>
  </si>
  <si>
    <t>เงินให้กู้ยืมระยะสั้น</t>
  </si>
  <si>
    <t>4, 17</t>
  </si>
  <si>
    <t>รายได้เงินปันผล</t>
  </si>
  <si>
    <t>4, 8</t>
  </si>
  <si>
    <t>จ่ายชำระเงินให้กู้ยืมระยะสั้น</t>
  </si>
  <si>
    <t>เงินกู้ยืมระยะสั้นจากกิจการที่เกี่ยวข้องกัน</t>
  </si>
  <si>
    <t>4, 10</t>
  </si>
  <si>
    <t>เงินสดได้มาจากกิจกรรมดำเนินงาน</t>
  </si>
  <si>
    <t>เงินสดสุทธิได้มาจากกิจกรรมดำเนินงาน</t>
  </si>
  <si>
    <t>ทุนสำรอง</t>
  </si>
  <si>
    <t>เงินฝากธนาคารที่ติดภาระค้ำประกัน</t>
  </si>
  <si>
    <t>งบกำไรขาดทุนเบ็ดเสร็จ (ยังไม่ได้ตรวจสอบ)</t>
  </si>
  <si>
    <t>สำหรับงวดสามเดือน</t>
  </si>
  <si>
    <t>การแบ่งปันกำไรเบ็ดเสร็จรวม :-</t>
  </si>
  <si>
    <t>งบกระแสเงินสด (ยังไม่ได้ตรวจสอบ)</t>
  </si>
  <si>
    <t xml:space="preserve">ซื้อสินทรัพย์โดยการก่อหนี้เจ้าหนี้ค่าทรัพย์สิน </t>
  </si>
  <si>
    <t>กำไรจากอัตราแลกเปลี่ยนที่ยังไม่เกิดขึ้นจริง</t>
  </si>
  <si>
    <t>ณ วันที่ 30 มิถุนายน 2558</t>
  </si>
  <si>
    <t>30 มิถุนายน</t>
  </si>
  <si>
    <t>สิ้นสุดวันที่ 30 มิถุนายน</t>
  </si>
  <si>
    <t>สำหรับงวดหกเดือน</t>
  </si>
  <si>
    <t>สำหรับงวดหกเดือนสิ้นสุดวันที่ 30 มิถุนายน 2557 :-</t>
  </si>
  <si>
    <t>ยอดคงเหลือ ณ วันที่ 30 มิถุนายน 2557</t>
  </si>
  <si>
    <t>สำหรับงวดหกเดือนสิ้นสุดวันที่ 30 มิถุนายน 2558 :-</t>
  </si>
  <si>
    <t>ยอดคงเหลือ ณ วันที่ 30 มิถุนายน 2558</t>
  </si>
  <si>
    <t>โอนไปสำรองตามกฎหมาย</t>
  </si>
  <si>
    <t>รับเงินปันผล</t>
  </si>
  <si>
    <t>เงินฝากสถาบันการเงินที่ติดภาระค้ำประกัน</t>
  </si>
  <si>
    <t>จ่ายเงินปันผล</t>
  </si>
  <si>
    <t>เงินสดและรายการเทียบเท่าเงินสด ณ วันที่ 30 มิถุนายน</t>
  </si>
  <si>
    <t>รายการกับผู้ถือหุ้นที่บันทึกโดยตรงเข้าส่วนของผู้ถือหุ้น</t>
  </si>
  <si>
    <t>เงินทุนที่ได้รับจากผู้ถือหุ้นและการจัดสรร</t>
  </si>
  <si>
    <t xml:space="preserve">     ส่วนทุนให้ผู้ถือหุ้น</t>
  </si>
  <si>
    <t>เงินปันผลจ่ายให้แก่ผู้ถือหุ้นของบริษัท</t>
  </si>
  <si>
    <t>รวมเงินทุนที่ได้รับจากผู้ถือหุ้นและ</t>
  </si>
  <si>
    <t xml:space="preserve">     การจัดสรรส่วนทุนให้กับผู้ถือหุ้น</t>
  </si>
  <si>
    <t>กำไรขาดทุนเบ็ดเสร็จรวม</t>
  </si>
  <si>
    <t>จ่ายภาษีเงินได้</t>
  </si>
  <si>
    <t>เงินลงทุนชั่วคราว</t>
  </si>
  <si>
    <t>ลูกหนี้การค้าและลูกหนี้อื่น - สุทธิ</t>
  </si>
  <si>
    <t xml:space="preserve">   บุคคลและบริษัทที่เกี่ยวข้องกัน</t>
  </si>
  <si>
    <t xml:space="preserve">   บริษัทอื่น - สุทธิ</t>
  </si>
  <si>
    <t>เงินมัดจำจ่ายค่าสินค้า</t>
  </si>
  <si>
    <t>ภาษีเงินได้จ่ายล่วงหน้า</t>
  </si>
  <si>
    <t>เงินให้กู้ยืมระยะสั้นแก่บริษัทที่เกี่ยวข้องกัน</t>
  </si>
  <si>
    <t>เงินให้กู้ยืมระยะสั้นแก่บุคคลและบริษัทอื่น</t>
  </si>
  <si>
    <t>สินค้าคงเหลือ - สุทธิ</t>
  </si>
  <si>
    <t>ลูกหนี้กรมสรรพากร</t>
  </si>
  <si>
    <t>เงินทดรองจ่ายค่าซื้อทรัพย์สิน</t>
  </si>
  <si>
    <t>เงินฝากประจำที่ติดภาระค้ำประกัน</t>
  </si>
  <si>
    <t>เงินจ่ายล่วงหน้าเพื่อซื้อเงินลงทุนในบริษัทย่อย</t>
  </si>
  <si>
    <t>เงินจ่ายล่วงหน้าค่าทรัพย์สิน</t>
  </si>
  <si>
    <t>เงินลงทุนในบริษัทย่อย</t>
  </si>
  <si>
    <t>เงินให้กู้ยืมระยะยาวแก่บุคคลและบริษัทที่เกี่ยวข้องกัน</t>
  </si>
  <si>
    <t>เงินให้กู้ยืมระยะยาวแก่บุคคลอื่น</t>
  </si>
  <si>
    <t>ที่ดิน อาคารและอุปกรณ์ - สุทธิ</t>
  </si>
  <si>
    <t>สินทรัพย์ภาษีเงินได้รอตัดบัญชี</t>
  </si>
  <si>
    <t>ตั๋วแลกเงิน</t>
  </si>
  <si>
    <t>เจ้าหนี้การค้าและเจ้าหนี้อื่น</t>
  </si>
  <si>
    <t xml:space="preserve">   บริษัทอื่น</t>
  </si>
  <si>
    <t>ค่าใช้จ่ายค้างจ่าย</t>
  </si>
  <si>
    <t>เงินกู้ยืมระยะสั้นจากบุคคลที่เกี่ยวข้องกัน</t>
  </si>
  <si>
    <t>เจ้าหนี้ตามสัญญาแฟคเตอริ่ง</t>
  </si>
  <si>
    <t>ส่วนของหนี้สินที่ถึงกำหนดชำระภายในหนึ่งปี</t>
  </si>
  <si>
    <t xml:space="preserve">   เงินกู้ยืมระยะยาวจากสถาบันการเงิน</t>
  </si>
  <si>
    <t xml:space="preserve">   หนิ้สินภายใต้สัญญาเช่าการเงิน</t>
  </si>
  <si>
    <t xml:space="preserve">   หนิ้สินผลประโยชน์พนักงาน</t>
  </si>
  <si>
    <t>ภาษีเงินได้นิติบุคคลค้างจ่าย</t>
  </si>
  <si>
    <t>เงินมัดจำรับล่วงหน้าค่าสินค้า</t>
  </si>
  <si>
    <t>เงินกู้ยืมระยะยาวจากบุคคลที่เกี่ยวข้องกัน</t>
  </si>
  <si>
    <t>เงินกู้ยืมระยะยาวจากสถาบันการเงิน - สุทธิ</t>
  </si>
  <si>
    <t>เงินกู้ยืมระยะยาวจากบริษัทที่เกี่ยวข้องกัน</t>
  </si>
  <si>
    <t>หนิ้สินภายใต้สัญญาเช่าการเงิน - สุทธิ</t>
  </si>
  <si>
    <t>สำรองหนี้สินผลประโยชน์พนักงาน</t>
  </si>
  <si>
    <t>หนี้สินภาษีเงินได้รอตัดบัญชี</t>
  </si>
  <si>
    <t xml:space="preserve">  ทุนจดทะเบียน</t>
  </si>
  <si>
    <t xml:space="preserve">  ทุนที่ออกและเรียกชำระแล้ว</t>
  </si>
  <si>
    <t>CS</t>
  </si>
  <si>
    <t>PS</t>
  </si>
  <si>
    <t xml:space="preserve">  จัดสรรแล้ว - สำรองตามกฎหมาย</t>
  </si>
  <si>
    <t xml:space="preserve">  ยังไม่ได้จัดสรร</t>
  </si>
  <si>
    <t>รายได้</t>
  </si>
  <si>
    <t>รายได้จากการขายสินค้า - สุทธิ</t>
  </si>
  <si>
    <t xml:space="preserve"> - B100</t>
  </si>
  <si>
    <t xml:space="preserve"> - B5</t>
  </si>
  <si>
    <t xml:space="preserve"> - กลีเซอรีน</t>
  </si>
  <si>
    <t xml:space="preserve"> - LPG</t>
  </si>
  <si>
    <t>รายได้จากการขายวัตถุดิบและผลิตภัณฑ์พลอยได้ - สุทธิ</t>
  </si>
  <si>
    <t>ต้นทุนขายและต้นทุนบริการ</t>
  </si>
  <si>
    <t>กำไร(ขาดทุน)ก่อนต้นทุนทางการเงินและภาษีเงินได้</t>
  </si>
  <si>
    <t>กำไร(ขาดทุน)ก่อนภาษีเงินได้</t>
  </si>
  <si>
    <t>ภาษีเงินได้นิติบุคคล</t>
  </si>
  <si>
    <t>กำไร(ขาดทุน)สุทธิสำหรับงวด</t>
  </si>
  <si>
    <t>3 M (Apr-Jun'15)</t>
  </si>
  <si>
    <t>('000)</t>
  </si>
  <si>
    <t>ค่าใช้จ่าย(รายได้)ภาษีเงินได้</t>
  </si>
  <si>
    <t>6 M (Jan-Jun'15)</t>
  </si>
  <si>
    <t>Other income</t>
  </si>
  <si>
    <t>Dividend income</t>
  </si>
  <si>
    <t>ขายอสังหาริมทรัพย์เพื่อการลงทุน</t>
  </si>
  <si>
    <t>ซื้อสิทธิการใช้ระบบสายส่งกระแสไฟฟ้ารอตัดบัญชี</t>
  </si>
  <si>
    <t>เงินสดรับค่าเช่าที่ดิน</t>
  </si>
  <si>
    <t>เงินสดรับจากเงินกู้ยืมระยะสั้นจากกิจการที่เกี่ยวข้องกัน</t>
  </si>
  <si>
    <t>โอนค่าก่อสร้างสถานีไฟฟ้าแรงสูงเป็นสิทธิการใช้</t>
  </si>
  <si>
    <t>ระบบสายส่งกระแสไฟฟ้ารอตัดบัญชี</t>
  </si>
  <si>
    <t>ซื้อยานพาหนะตามสัญญาเช่าการเงิน</t>
  </si>
  <si>
    <t>ขายอุปกรณ์</t>
  </si>
  <si>
    <t>ขาดทุนจากการจำหน่ายและตัดบัญชีอุปกรณ์</t>
  </si>
  <si>
    <t>งบแสดงการเปลี่ยนแปลงส่วนของผู้ถือหุ้น (ยังไม่ได้ตรวจสอบ)</t>
  </si>
  <si>
    <t xml:space="preserve">กำไรสำหรับงวด </t>
  </si>
  <si>
    <t>เงินสดสุทธิใช้ไปในกิจกรรมลงทุน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</si>
</sst>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ﬂ&quot;#,##0_);\(&quot;ﬂ&quot;#,##0\)"/>
    <numFmt numFmtId="187" formatCode="&quot;ﬂ&quot;#,##0_);[Red]\(&quot;ﬂ&quot;#,##0\)"/>
    <numFmt numFmtId="188" formatCode="&quot;ﬂ&quot;#,##0.00_);\(&quot;ﬂ&quot;#,##0.00\)"/>
    <numFmt numFmtId="189" formatCode="&quot;ﬂ&quot;#,##0.00_);[Red]\(&quot;ﬂ&quot;#,##0.00\)"/>
    <numFmt numFmtId="190" formatCode="#,##0.00\ ;\(#,##0.00\)"/>
    <numFmt numFmtId="191" formatCode="#,##0\ ;\(#,##0\)"/>
    <numFmt numFmtId="192" formatCode="#,##0.0"/>
    <numFmt numFmtId="193" formatCode="#,##0.0_);\(#,##0.0\)"/>
    <numFmt numFmtId="194" formatCode="#,##0.0\ ;\(#,##0.0\)"/>
    <numFmt numFmtId="195" formatCode="_(* #,##0_);_(* \(#,##0\);_(* &quot;-&quot;??_);_(@_)"/>
    <numFmt numFmtId="196" formatCode="_(* #,##0_);_(* \(#,##0\);_(* &quot; -    &quot;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_);_(* \(#,##0.000\);_(* &quot;-&quot;??_);_(@_)"/>
    <numFmt numFmtId="203" formatCode="#,##0.000\ ;\(#,##0.000\)"/>
    <numFmt numFmtId="204" formatCode="#,##0\ ;\(#,##0\);&quot;    -    &quot;"/>
    <numFmt numFmtId="205" formatCode="_-* #,##0_-;* \(#,##0\);_-* &quot;-&quot;_-;_-@_-"/>
    <numFmt numFmtId="206" formatCode="_-* #,##0.000_-;* \(#,##0.000\);_-* &quot;-&quot;_-;_-@_-"/>
    <numFmt numFmtId="207" formatCode="_-* #,##0_-;\-* #,##0_-;_-* &quot;-&quot;??_-;_-@_-"/>
    <numFmt numFmtId="208" formatCode="0.0"/>
    <numFmt numFmtId="209" formatCode="General_)"/>
    <numFmt numFmtId="210" formatCode="_(* #,##0_);_(* \(#,##0\);_(* \-??_);_(@_)"/>
    <numFmt numFmtId="211" formatCode="#,##0\ ;\(#,##0\);&quot;-     &quot;"/>
    <numFmt numFmtId="212" formatCode="#,##0.00\ ;\-#,##0.00\ ;&quot; -&quot;#\ ;@\ "/>
  </numFmts>
  <fonts count="63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sz val="15"/>
      <name val="Browallia Ne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Angsana New"/>
      <family val="1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0" fontId="17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5" fontId="15" fillId="0" borderId="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204" fontId="16" fillId="0" borderId="10" xfId="42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/>
    </xf>
    <xf numFmtId="0" fontId="17" fillId="0" borderId="0" xfId="65" applyFont="1" applyFill="1">
      <alignment/>
      <protection/>
    </xf>
    <xf numFmtId="0" fontId="7" fillId="0" borderId="0" xfId="0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5" applyFont="1" applyFill="1" applyBorder="1" applyAlignment="1">
      <alignment vertical="center"/>
      <protection/>
    </xf>
    <xf numFmtId="195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5" applyFont="1" applyFill="1">
      <alignment/>
      <protection/>
    </xf>
    <xf numFmtId="0" fontId="14" fillId="0" borderId="0" xfId="65" applyFont="1" applyFill="1" applyAlignment="1">
      <alignment vertical="center"/>
      <protection/>
    </xf>
    <xf numFmtId="19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20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9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43" fontId="0" fillId="0" borderId="0" xfId="42" applyFont="1" applyFill="1" applyBorder="1" applyAlignment="1">
      <alignment/>
    </xf>
    <xf numFmtId="195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204" fontId="0" fillId="0" borderId="0" xfId="0" applyNumberFormat="1" applyFont="1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05" fontId="0" fillId="0" borderId="0" xfId="65" applyNumberFormat="1" applyFont="1" applyFill="1" applyBorder="1" applyAlignment="1">
      <alignment horizontal="right" vertical="center"/>
      <protection/>
    </xf>
    <xf numFmtId="205" fontId="7" fillId="0" borderId="10" xfId="65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vertical="center"/>
      <protection/>
    </xf>
    <xf numFmtId="205" fontId="7" fillId="0" borderId="13" xfId="65" applyNumberFormat="1" applyFont="1" applyFill="1" applyBorder="1" applyAlignment="1">
      <alignment horizontal="right" vertical="center"/>
      <protection/>
    </xf>
    <xf numFmtId="195" fontId="0" fillId="0" borderId="0" xfId="42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42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95" fontId="10" fillId="0" borderId="0" xfId="42" applyNumberFormat="1" applyFont="1" applyFill="1" applyAlignment="1">
      <alignment/>
    </xf>
    <xf numFmtId="191" fontId="7" fillId="0" borderId="13" xfId="0" applyNumberFormat="1" applyFont="1" applyFill="1" applyBorder="1" applyAlignment="1">
      <alignment/>
    </xf>
    <xf numFmtId="191" fontId="10" fillId="0" borderId="0" xfId="0" applyNumberFormat="1" applyFont="1" applyFill="1" applyAlignment="1">
      <alignment horizontal="center"/>
    </xf>
    <xf numFmtId="205" fontId="0" fillId="0" borderId="0" xfId="65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/>
    </xf>
    <xf numFmtId="195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0" fontId="0" fillId="0" borderId="0" xfId="65" applyFont="1" applyFill="1" applyBorder="1" applyAlignment="1">
      <alignment vertical="center"/>
      <protection/>
    </xf>
    <xf numFmtId="205" fontId="7" fillId="0" borderId="0" xfId="65" applyNumberFormat="1" applyFont="1" applyFill="1" applyBorder="1" applyAlignment="1">
      <alignment horizontal="right" vertical="center"/>
      <protection/>
    </xf>
    <xf numFmtId="205" fontId="0" fillId="0" borderId="12" xfId="65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6" fillId="0" borderId="0" xfId="56" applyFill="1" applyAlignment="1">
      <alignment horizontal="center"/>
      <protection/>
    </xf>
    <xf numFmtId="0" fontId="56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61" fillId="0" borderId="0" xfId="56" applyFont="1" applyFill="1" applyAlignment="1">
      <alignment horizontal="center"/>
      <protection/>
    </xf>
    <xf numFmtId="0" fontId="61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195" fontId="7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Border="1" applyAlignment="1">
      <alignment/>
    </xf>
    <xf numFmtId="195" fontId="7" fillId="0" borderId="0" xfId="43" applyNumberFormat="1" applyFont="1" applyFill="1" applyBorder="1" applyAlignment="1">
      <alignment/>
    </xf>
    <xf numFmtId="195" fontId="15" fillId="0" borderId="0" xfId="43" applyNumberFormat="1" applyFont="1" applyFill="1" applyBorder="1" applyAlignment="1">
      <alignment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195" fontId="7" fillId="0" borderId="13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/>
    </xf>
    <xf numFmtId="0" fontId="16" fillId="0" borderId="0" xfId="56" applyFont="1" applyFill="1" applyAlignment="1">
      <alignment/>
      <protection/>
    </xf>
    <xf numFmtId="195" fontId="0" fillId="0" borderId="0" xfId="43" applyNumberFormat="1" applyFont="1" applyFill="1" applyBorder="1" applyAlignment="1">
      <alignment horizontal="right"/>
    </xf>
    <xf numFmtId="43" fontId="15" fillId="0" borderId="0" xfId="43" applyFont="1" applyFill="1" applyAlignment="1">
      <alignment/>
    </xf>
    <xf numFmtId="195" fontId="0" fillId="0" borderId="0" xfId="43" applyNumberFormat="1" applyFont="1" applyFill="1" applyBorder="1" applyAlignment="1">
      <alignment/>
    </xf>
    <xf numFmtId="0" fontId="0" fillId="0" borderId="0" xfId="65" applyFont="1" applyFill="1" applyAlignment="1">
      <alignment vertical="center"/>
      <protection/>
    </xf>
    <xf numFmtId="204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195" fontId="0" fillId="0" borderId="12" xfId="42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19" fillId="0" borderId="0" xfId="56" applyFont="1" applyFill="1" applyAlignment="1">
      <alignment horizontal="center"/>
      <protection/>
    </xf>
    <xf numFmtId="190" fontId="7" fillId="0" borderId="11" xfId="65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Fill="1" applyAlignment="1">
      <alignment/>
    </xf>
    <xf numFmtId="191" fontId="0" fillId="0" borderId="0" xfId="0" applyNumberFormat="1" applyFill="1" applyBorder="1" applyAlignment="1">
      <alignment/>
    </xf>
    <xf numFmtId="20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5" fontId="0" fillId="0" borderId="14" xfId="42" applyNumberFormat="1" applyFont="1" applyFill="1" applyBorder="1" applyAlignment="1">
      <alignment/>
    </xf>
    <xf numFmtId="204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191" fontId="0" fillId="0" borderId="0" xfId="0" applyNumberFormat="1" applyFill="1" applyAlignment="1">
      <alignment/>
    </xf>
    <xf numFmtId="191" fontId="7" fillId="0" borderId="0" xfId="0" applyNumberFormat="1" applyFont="1" applyFill="1" applyAlignment="1">
      <alignment horizontal="center"/>
    </xf>
    <xf numFmtId="205" fontId="7" fillId="0" borderId="11" xfId="6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/>
    </xf>
    <xf numFmtId="43" fontId="0" fillId="0" borderId="12" xfId="42" applyFont="1" applyFill="1" applyBorder="1" applyAlignment="1">
      <alignment/>
    </xf>
    <xf numFmtId="43" fontId="10" fillId="0" borderId="0" xfId="42" applyFont="1" applyFill="1" applyBorder="1" applyAlignment="1">
      <alignment horizontal="center"/>
    </xf>
    <xf numFmtId="195" fontId="0" fillId="0" borderId="0" xfId="42" applyNumberFormat="1" applyFont="1" applyFill="1" applyBorder="1" applyAlignment="1">
      <alignment horizontal="center"/>
    </xf>
    <xf numFmtId="195" fontId="7" fillId="0" borderId="12" xfId="43" applyNumberFormat="1" applyFont="1" applyFill="1" applyBorder="1" applyAlignment="1">
      <alignment horizontal="right"/>
    </xf>
    <xf numFmtId="0" fontId="7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195" fontId="0" fillId="0" borderId="12" xfId="43" applyNumberFormat="1" applyFont="1" applyFill="1" applyBorder="1" applyAlignment="1">
      <alignment horizontal="right"/>
    </xf>
    <xf numFmtId="0" fontId="16" fillId="0" borderId="0" xfId="56" applyFont="1" applyFill="1" applyAlignment="1">
      <alignment horizontal="left"/>
      <protection/>
    </xf>
    <xf numFmtId="0" fontId="14" fillId="0" borderId="0" xfId="56" applyFont="1" applyFill="1" applyAlignment="1">
      <alignment/>
      <protection/>
    </xf>
    <xf numFmtId="195" fontId="16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 horizontal="right"/>
    </xf>
    <xf numFmtId="195" fontId="15" fillId="0" borderId="12" xfId="43" applyNumberFormat="1" applyFont="1" applyFill="1" applyBorder="1" applyAlignment="1">
      <alignment horizontal="right"/>
    </xf>
    <xf numFmtId="195" fontId="15" fillId="0" borderId="12" xfId="43" applyNumberFormat="1" applyFont="1" applyFill="1" applyBorder="1" applyAlignment="1">
      <alignment/>
    </xf>
    <xf numFmtId="195" fontId="0" fillId="0" borderId="12" xfId="0" applyNumberForma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 horizontal="right"/>
    </xf>
    <xf numFmtId="195" fontId="0" fillId="0" borderId="12" xfId="0" applyNumberFormat="1" applyFont="1" applyFill="1" applyBorder="1" applyAlignment="1">
      <alignment/>
    </xf>
    <xf numFmtId="195" fontId="7" fillId="0" borderId="12" xfId="0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195" fontId="0" fillId="0" borderId="0" xfId="42" applyNumberFormat="1" applyFont="1" applyFill="1" applyAlignment="1">
      <alignment horizontal="center"/>
    </xf>
    <xf numFmtId="191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91" fontId="0" fillId="7" borderId="0" xfId="42" applyNumberFormat="1" applyFont="1" applyFill="1" applyAlignment="1">
      <alignment/>
    </xf>
    <xf numFmtId="191" fontId="0" fillId="7" borderId="0" xfId="0" applyNumberFormat="1" applyFont="1" applyFill="1" applyAlignment="1">
      <alignment/>
    </xf>
    <xf numFmtId="191" fontId="0" fillId="6" borderId="0" xfId="42" applyNumberFormat="1" applyFont="1" applyFill="1" applyAlignment="1">
      <alignment/>
    </xf>
    <xf numFmtId="191" fontId="0" fillId="6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7" borderId="0" xfId="0" applyNumberFormat="1" applyFont="1" applyFill="1" applyAlignment="1">
      <alignment/>
    </xf>
    <xf numFmtId="195" fontId="0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/>
      <protection/>
    </xf>
    <xf numFmtId="0" fontId="61" fillId="0" borderId="0" xfId="56" applyFont="1" applyFill="1" applyBorder="1" applyAlignment="1">
      <alignment/>
      <protection/>
    </xf>
    <xf numFmtId="43" fontId="15" fillId="0" borderId="0" xfId="43" applyFont="1" applyFill="1" applyBorder="1" applyAlignment="1">
      <alignment/>
    </xf>
    <xf numFmtId="0" fontId="15" fillId="0" borderId="0" xfId="56" applyFont="1" applyFill="1" applyBorder="1" applyAlignment="1">
      <alignment horizontal="center"/>
      <protection/>
    </xf>
    <xf numFmtId="195" fontId="15" fillId="0" borderId="0" xfId="4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95" fontId="7" fillId="0" borderId="10" xfId="42" applyNumberFormat="1" applyFont="1" applyFill="1" applyBorder="1" applyAlignment="1">
      <alignment/>
    </xf>
    <xf numFmtId="195" fontId="7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3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61" fillId="0" borderId="0" xfId="56" applyFont="1" applyFill="1" applyBorder="1" applyAlignment="1">
      <alignment horizontal="center"/>
      <protection/>
    </xf>
    <xf numFmtId="0" fontId="61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_งบกระแสเงินสด บจ. สิทธิผล (update)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91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hidden="1" customWidth="1"/>
    <col min="16" max="16" width="14.57421875" style="1" hidden="1" customWidth="1"/>
    <col min="17" max="18" width="0" style="1" hidden="1" customWidth="1"/>
    <col min="19" max="19" width="12.421875" style="77" hidden="1" customWidth="1"/>
    <col min="20" max="20" width="0" style="1" hidden="1" customWidth="1"/>
    <col min="21" max="21" width="12.421875" style="1" hidden="1" customWidth="1"/>
    <col min="22" max="22" width="0" style="1" hidden="1" customWidth="1"/>
    <col min="23" max="16384" width="10.8515625" style="1" customWidth="1"/>
  </cols>
  <sheetData>
    <row r="1" spans="1:19" s="2" customFormat="1" ht="24" customHeight="1">
      <c r="A1" s="7" t="s">
        <v>51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  <c r="S1" s="77"/>
    </row>
    <row r="2" spans="1:19" s="2" customFormat="1" ht="24" customHeight="1">
      <c r="A2" s="7" t="s">
        <v>35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  <c r="S2" s="77"/>
    </row>
    <row r="3" spans="1:19" s="2" customFormat="1" ht="24" customHeight="1">
      <c r="A3" s="7" t="s">
        <v>159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  <c r="S3" s="77"/>
    </row>
    <row r="4" spans="2:19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  <c r="S4" s="77"/>
    </row>
    <row r="5" spans="6:19" s="47" customFormat="1" ht="24" customHeight="1">
      <c r="F5" s="60"/>
      <c r="G5" s="58"/>
      <c r="H5" s="206" t="s">
        <v>26</v>
      </c>
      <c r="I5" s="206"/>
      <c r="J5" s="206"/>
      <c r="K5" s="32"/>
      <c r="L5" s="20" t="s">
        <v>32</v>
      </c>
      <c r="M5" s="49"/>
      <c r="N5" s="49"/>
      <c r="S5" s="77"/>
    </row>
    <row r="6" spans="1:19" s="36" customFormat="1" ht="24" customHeight="1">
      <c r="A6" s="43" t="s">
        <v>0</v>
      </c>
      <c r="F6" s="22" t="s">
        <v>15</v>
      </c>
      <c r="G6" s="48"/>
      <c r="H6" s="75" t="s">
        <v>160</v>
      </c>
      <c r="J6" s="75" t="s">
        <v>30</v>
      </c>
      <c r="K6" s="75"/>
      <c r="L6" s="75" t="s">
        <v>160</v>
      </c>
      <c r="M6" s="76"/>
      <c r="N6" s="75" t="s">
        <v>30</v>
      </c>
      <c r="S6" s="77"/>
    </row>
    <row r="7" spans="1:19" s="36" customFormat="1" ht="24" customHeight="1">
      <c r="A7" s="43"/>
      <c r="F7" s="22"/>
      <c r="G7" s="48"/>
      <c r="H7" s="50">
        <v>2558</v>
      </c>
      <c r="J7" s="50">
        <v>2557</v>
      </c>
      <c r="K7" s="50"/>
      <c r="L7" s="50">
        <v>2558</v>
      </c>
      <c r="N7" s="50">
        <v>2557</v>
      </c>
      <c r="S7" s="77"/>
    </row>
    <row r="8" spans="1:19" s="36" customFormat="1" ht="24" customHeight="1">
      <c r="A8" s="43"/>
      <c r="F8" s="22"/>
      <c r="G8" s="48"/>
      <c r="H8" s="56" t="s">
        <v>46</v>
      </c>
      <c r="I8" s="50"/>
      <c r="J8" s="50"/>
      <c r="K8" s="50"/>
      <c r="L8" s="56" t="s">
        <v>46</v>
      </c>
      <c r="M8" s="76"/>
      <c r="N8" s="50"/>
      <c r="S8" s="77"/>
    </row>
    <row r="9" spans="6:19" s="36" customFormat="1" ht="24" customHeight="1">
      <c r="F9" s="22"/>
      <c r="G9" s="48"/>
      <c r="H9" s="208" t="s">
        <v>31</v>
      </c>
      <c r="I9" s="208"/>
      <c r="J9" s="208"/>
      <c r="K9" s="208"/>
      <c r="L9" s="208"/>
      <c r="M9" s="208"/>
      <c r="N9" s="208"/>
      <c r="S9" s="77"/>
    </row>
    <row r="10" spans="1:19" s="36" customFormat="1" ht="24" customHeight="1">
      <c r="A10" s="29" t="s">
        <v>2</v>
      </c>
      <c r="F10" s="8"/>
      <c r="S10" s="77"/>
    </row>
    <row r="11" spans="1:19" s="36" customFormat="1" ht="24" customHeight="1">
      <c r="A11" s="36" t="s">
        <v>21</v>
      </c>
      <c r="F11" s="8"/>
      <c r="H11" s="77">
        <v>2209920</v>
      </c>
      <c r="I11" s="77"/>
      <c r="J11" s="77">
        <v>1267882</v>
      </c>
      <c r="K11" s="77"/>
      <c r="L11" s="77">
        <v>657980</v>
      </c>
      <c r="M11" s="77"/>
      <c r="N11" s="77">
        <v>369208</v>
      </c>
      <c r="P11" s="36" t="s">
        <v>21</v>
      </c>
      <c r="S11" s="77">
        <v>736444</v>
      </c>
    </row>
    <row r="12" spans="1:19" s="36" customFormat="1" ht="24" customHeight="1">
      <c r="A12" s="35" t="s">
        <v>116</v>
      </c>
      <c r="F12" s="25">
        <v>5</v>
      </c>
      <c r="H12" s="77">
        <v>1165177</v>
      </c>
      <c r="I12" s="77"/>
      <c r="J12" s="77">
        <v>690323</v>
      </c>
      <c r="K12" s="77"/>
      <c r="L12" s="77">
        <v>281726</v>
      </c>
      <c r="M12" s="77"/>
      <c r="N12" s="77">
        <v>240222</v>
      </c>
      <c r="P12" s="36" t="s">
        <v>180</v>
      </c>
      <c r="S12" s="77">
        <v>0</v>
      </c>
    </row>
    <row r="13" spans="1:19" s="36" customFormat="1" ht="24" customHeight="1">
      <c r="A13" s="35" t="s">
        <v>117</v>
      </c>
      <c r="F13" s="25" t="s">
        <v>126</v>
      </c>
      <c r="H13" s="160">
        <v>182178</v>
      </c>
      <c r="I13" s="160"/>
      <c r="J13" s="160">
        <v>145636</v>
      </c>
      <c r="K13" s="160"/>
      <c r="L13" s="160">
        <v>72229</v>
      </c>
      <c r="M13" s="160"/>
      <c r="N13" s="160">
        <v>31992</v>
      </c>
      <c r="P13" s="36" t="s">
        <v>181</v>
      </c>
      <c r="S13" s="77">
        <v>354348</v>
      </c>
    </row>
    <row r="14" spans="1:19" s="36" customFormat="1" ht="24" customHeight="1">
      <c r="A14" s="35" t="s">
        <v>142</v>
      </c>
      <c r="F14" s="25" t="s">
        <v>127</v>
      </c>
      <c r="H14" s="160">
        <v>1693</v>
      </c>
      <c r="I14" s="77"/>
      <c r="J14" s="160">
        <v>1293</v>
      </c>
      <c r="K14" s="77"/>
      <c r="L14" s="160">
        <f>734605+393</f>
        <v>734998</v>
      </c>
      <c r="M14" s="77"/>
      <c r="N14" s="160">
        <v>570093</v>
      </c>
      <c r="P14" s="36" t="s">
        <v>182</v>
      </c>
      <c r="S14" s="187">
        <v>52694</v>
      </c>
    </row>
    <row r="15" spans="1:19" s="36" customFormat="1" ht="24" customHeight="1">
      <c r="A15" s="36" t="s">
        <v>24</v>
      </c>
      <c r="F15" s="25"/>
      <c r="G15" s="56"/>
      <c r="H15" s="77">
        <v>169322</v>
      </c>
      <c r="I15" s="77"/>
      <c r="J15" s="77">
        <v>146994</v>
      </c>
      <c r="K15" s="77"/>
      <c r="L15" s="77">
        <v>169322</v>
      </c>
      <c r="M15" s="77"/>
      <c r="N15" s="77">
        <v>146994</v>
      </c>
      <c r="P15" s="36" t="s">
        <v>183</v>
      </c>
      <c r="S15" s="187">
        <v>0</v>
      </c>
    </row>
    <row r="16" spans="1:20" s="36" customFormat="1" ht="24" customHeight="1">
      <c r="A16" s="35" t="s">
        <v>52</v>
      </c>
      <c r="F16" s="25"/>
      <c r="G16" s="56"/>
      <c r="H16" s="81">
        <v>0</v>
      </c>
      <c r="J16" s="77">
        <v>223</v>
      </c>
      <c r="K16" s="39"/>
      <c r="L16" s="67">
        <v>0</v>
      </c>
      <c r="M16" s="67"/>
      <c r="N16" s="67">
        <v>223</v>
      </c>
      <c r="Q16" s="36" t="s">
        <v>116</v>
      </c>
      <c r="S16" s="187">
        <v>281726</v>
      </c>
      <c r="T16" s="188">
        <f>SUM(S14:S16)</f>
        <v>334420</v>
      </c>
    </row>
    <row r="17" spans="1:19" s="36" customFormat="1" ht="24" customHeight="1">
      <c r="A17" s="35" t="s">
        <v>3</v>
      </c>
      <c r="D17" s="4"/>
      <c r="E17" s="4"/>
      <c r="F17" s="25"/>
      <c r="G17" s="56"/>
      <c r="H17" s="81">
        <v>33735</v>
      </c>
      <c r="I17" s="5"/>
      <c r="J17" s="79">
        <v>17297</v>
      </c>
      <c r="K17" s="37"/>
      <c r="L17" s="67">
        <v>25532</v>
      </c>
      <c r="M17" s="38"/>
      <c r="N17" s="79">
        <v>8846</v>
      </c>
      <c r="Q17" s="36" t="s">
        <v>117</v>
      </c>
      <c r="S17" s="189">
        <v>19742</v>
      </c>
    </row>
    <row r="18" spans="1:19" s="36" customFormat="1" ht="24" customHeight="1">
      <c r="A18" s="3" t="s">
        <v>4</v>
      </c>
      <c r="F18" s="8"/>
      <c r="H18" s="40">
        <f>SUM(H11:H17)</f>
        <v>3762025</v>
      </c>
      <c r="J18" s="40">
        <f>SUM(J11:J17)</f>
        <v>2269648</v>
      </c>
      <c r="K18" s="37"/>
      <c r="L18" s="40">
        <f>SUM(L11:L17)</f>
        <v>1941787</v>
      </c>
      <c r="M18" s="12"/>
      <c r="N18" s="40">
        <f>SUM(N11:N17)</f>
        <v>1367578</v>
      </c>
      <c r="Q18" s="36" t="s">
        <v>184</v>
      </c>
      <c r="S18" s="189">
        <v>186</v>
      </c>
    </row>
    <row r="19" spans="1:20" s="36" customFormat="1" ht="14.25" customHeight="1">
      <c r="A19" s="3"/>
      <c r="F19" s="8"/>
      <c r="H19" s="80"/>
      <c r="J19" s="81"/>
      <c r="L19" s="80"/>
      <c r="M19" s="80"/>
      <c r="N19" s="80"/>
      <c r="Q19" s="36" t="s">
        <v>185</v>
      </c>
      <c r="S19" s="189">
        <v>0</v>
      </c>
      <c r="T19" s="190">
        <f>SUM(S17:S19)</f>
        <v>19928</v>
      </c>
    </row>
    <row r="20" spans="1:19" s="36" customFormat="1" ht="24" customHeight="1">
      <c r="A20" s="29" t="s">
        <v>5</v>
      </c>
      <c r="F20" s="8"/>
      <c r="H20" s="53"/>
      <c r="J20" s="81"/>
      <c r="L20" s="53"/>
      <c r="M20" s="38"/>
      <c r="N20" s="53"/>
      <c r="P20" s="36" t="s">
        <v>186</v>
      </c>
      <c r="S20" s="77">
        <v>734605</v>
      </c>
    </row>
    <row r="21" spans="1:19" s="36" customFormat="1" ht="24" customHeight="1">
      <c r="A21" s="35" t="s">
        <v>86</v>
      </c>
      <c r="F21" s="25">
        <v>8</v>
      </c>
      <c r="H21" s="81">
        <v>0</v>
      </c>
      <c r="J21" s="81">
        <v>0</v>
      </c>
      <c r="L21" s="81">
        <v>5433520</v>
      </c>
      <c r="M21" s="81"/>
      <c r="N21" s="81">
        <v>4181879</v>
      </c>
      <c r="P21" s="36" t="s">
        <v>187</v>
      </c>
      <c r="S21" s="77">
        <v>0</v>
      </c>
    </row>
    <row r="22" spans="1:19" s="36" customFormat="1" ht="24" customHeight="1">
      <c r="A22" s="35" t="s">
        <v>121</v>
      </c>
      <c r="F22" s="25">
        <v>4</v>
      </c>
      <c r="H22" s="81">
        <v>0</v>
      </c>
      <c r="J22" s="81">
        <v>0</v>
      </c>
      <c r="L22" s="81">
        <v>71400</v>
      </c>
      <c r="M22" s="81"/>
      <c r="N22" s="81">
        <v>71400</v>
      </c>
      <c r="P22" s="36" t="s">
        <v>188</v>
      </c>
      <c r="S22" s="77">
        <v>169322</v>
      </c>
    </row>
    <row r="23" spans="1:19" s="36" customFormat="1" ht="24" customHeight="1">
      <c r="A23" s="36" t="s">
        <v>54</v>
      </c>
      <c r="F23" s="25">
        <v>9</v>
      </c>
      <c r="H23" s="81">
        <v>0</v>
      </c>
      <c r="J23" s="81">
        <v>0</v>
      </c>
      <c r="L23" s="81">
        <v>832925</v>
      </c>
      <c r="M23" s="81"/>
      <c r="N23" s="81">
        <v>740737</v>
      </c>
      <c r="P23" s="36" t="s">
        <v>189</v>
      </c>
      <c r="S23" s="77">
        <v>0</v>
      </c>
    </row>
    <row r="24" spans="1:19" s="36" customFormat="1" ht="24" customHeight="1">
      <c r="A24" s="35" t="s">
        <v>87</v>
      </c>
      <c r="F24" s="25">
        <v>10</v>
      </c>
      <c r="G24" s="56"/>
      <c r="H24" s="81">
        <f>16493906+832925</f>
        <v>17326831</v>
      </c>
      <c r="J24" s="78">
        <v>16184175</v>
      </c>
      <c r="L24" s="53">
        <v>713132</v>
      </c>
      <c r="M24" s="38"/>
      <c r="N24" s="53">
        <v>750175</v>
      </c>
      <c r="P24" s="36" t="s">
        <v>52</v>
      </c>
      <c r="S24" s="77">
        <v>0</v>
      </c>
    </row>
    <row r="25" spans="1:19" s="36" customFormat="1" ht="24" customHeight="1">
      <c r="A25" s="35" t="s">
        <v>55</v>
      </c>
      <c r="F25" s="25">
        <v>11</v>
      </c>
      <c r="G25" s="56"/>
      <c r="H25" s="81">
        <v>381314</v>
      </c>
      <c r="J25" s="53">
        <v>200053</v>
      </c>
      <c r="L25" s="81">
        <v>0</v>
      </c>
      <c r="M25" s="38"/>
      <c r="N25" s="81">
        <v>0</v>
      </c>
      <c r="P25" s="36" t="s">
        <v>190</v>
      </c>
      <c r="S25" s="77">
        <v>7400</v>
      </c>
    </row>
    <row r="26" spans="1:20" s="36" customFormat="1" ht="24" customHeight="1">
      <c r="A26" s="35" t="s">
        <v>128</v>
      </c>
      <c r="F26" s="25">
        <v>12</v>
      </c>
      <c r="G26" s="56"/>
      <c r="H26" s="81">
        <v>43662</v>
      </c>
      <c r="J26" s="53">
        <v>43149</v>
      </c>
      <c r="L26" s="81">
        <v>5043</v>
      </c>
      <c r="M26" s="38"/>
      <c r="N26" s="81">
        <v>3559</v>
      </c>
      <c r="P26" s="36" t="s">
        <v>3</v>
      </c>
      <c r="S26" s="77">
        <v>50182</v>
      </c>
      <c r="T26" s="38">
        <f>SUM(S25:S26)</f>
        <v>57582</v>
      </c>
    </row>
    <row r="27" spans="1:19" s="36" customFormat="1" ht="24" customHeight="1">
      <c r="A27" s="35" t="s">
        <v>118</v>
      </c>
      <c r="F27" s="25">
        <v>13</v>
      </c>
      <c r="G27" s="56"/>
      <c r="H27" s="148">
        <v>2313</v>
      </c>
      <c r="J27" s="53">
        <v>1961</v>
      </c>
      <c r="L27" s="81">
        <v>2101</v>
      </c>
      <c r="M27" s="38"/>
      <c r="N27" s="81">
        <v>1769</v>
      </c>
      <c r="Q27" s="36" t="s">
        <v>4</v>
      </c>
      <c r="S27" s="77">
        <v>2052301</v>
      </c>
    </row>
    <row r="28" spans="1:19" s="36" customFormat="1" ht="24" customHeight="1">
      <c r="A28" s="35" t="s">
        <v>152</v>
      </c>
      <c r="F28" s="8"/>
      <c r="H28" s="81">
        <v>379619</v>
      </c>
      <c r="J28" s="81">
        <v>453267</v>
      </c>
      <c r="L28" s="81">
        <v>81227</v>
      </c>
      <c r="M28" s="81"/>
      <c r="N28" s="81">
        <v>81139</v>
      </c>
      <c r="S28" s="77"/>
    </row>
    <row r="29" spans="1:19" s="36" customFormat="1" ht="24" customHeight="1">
      <c r="A29" s="36" t="s">
        <v>140</v>
      </c>
      <c r="F29" s="25">
        <v>14</v>
      </c>
      <c r="H29" s="81">
        <v>153703</v>
      </c>
      <c r="J29" s="81">
        <v>112455</v>
      </c>
      <c r="L29" s="81">
        <v>153703</v>
      </c>
      <c r="M29" s="81"/>
      <c r="N29" s="81">
        <v>112455</v>
      </c>
      <c r="P29" s="36" t="s">
        <v>191</v>
      </c>
      <c r="S29" s="187">
        <v>2763</v>
      </c>
    </row>
    <row r="30" spans="1:19" s="36" customFormat="1" ht="24" customHeight="1">
      <c r="A30" s="35" t="s">
        <v>23</v>
      </c>
      <c r="F30" s="25"/>
      <c r="G30" s="56"/>
      <c r="H30" s="38">
        <v>164199</v>
      </c>
      <c r="I30" s="82"/>
      <c r="J30" s="38">
        <v>62053</v>
      </c>
      <c r="K30" s="82"/>
      <c r="L30" s="161">
        <v>41686</v>
      </c>
      <c r="M30" s="38"/>
      <c r="N30" s="38">
        <v>39069</v>
      </c>
      <c r="P30" s="36" t="s">
        <v>192</v>
      </c>
      <c r="S30" s="77">
        <v>0</v>
      </c>
    </row>
    <row r="31" spans="1:19" s="36" customFormat="1" ht="24" customHeight="1">
      <c r="A31" s="3" t="s">
        <v>7</v>
      </c>
      <c r="F31" s="8"/>
      <c r="H31" s="40">
        <f>SUM(H21:H30)</f>
        <v>18451641</v>
      </c>
      <c r="J31" s="40">
        <f>SUM(J21:J30)</f>
        <v>17057113</v>
      </c>
      <c r="L31" s="40">
        <f>SUM(L21:L30)</f>
        <v>7334737</v>
      </c>
      <c r="M31" s="9"/>
      <c r="N31" s="40">
        <f>SUM(N21:N30)</f>
        <v>5982182</v>
      </c>
      <c r="P31" s="36" t="s">
        <v>193</v>
      </c>
      <c r="S31" s="187">
        <v>153703</v>
      </c>
    </row>
    <row r="32" spans="1:19" s="36" customFormat="1" ht="13.5" customHeight="1">
      <c r="A32" s="3"/>
      <c r="F32" s="8"/>
      <c r="H32" s="11"/>
      <c r="J32" s="139"/>
      <c r="L32" s="11"/>
      <c r="M32" s="9"/>
      <c r="N32" s="11"/>
      <c r="P32" s="36" t="s">
        <v>194</v>
      </c>
      <c r="S32" s="187">
        <v>5433520</v>
      </c>
    </row>
    <row r="33" spans="1:19" s="36" customFormat="1" ht="24.75" customHeight="1" thickBot="1">
      <c r="A33" s="3" t="s">
        <v>6</v>
      </c>
      <c r="F33" s="8"/>
      <c r="H33" s="33">
        <f>+H31+H18</f>
        <v>22213666</v>
      </c>
      <c r="J33" s="41">
        <f>+J31+J18</f>
        <v>19326761</v>
      </c>
      <c r="L33" s="33">
        <f>+L31+L18</f>
        <v>9276524</v>
      </c>
      <c r="M33" s="11"/>
      <c r="N33" s="33">
        <f>+N31+N18</f>
        <v>7349760</v>
      </c>
      <c r="P33" s="36" t="s">
        <v>195</v>
      </c>
      <c r="S33" s="187">
        <v>71400</v>
      </c>
    </row>
    <row r="34" spans="1:19" s="2" customFormat="1" ht="24" customHeight="1" thickTop="1">
      <c r="A34" s="7" t="s">
        <v>51</v>
      </c>
      <c r="B34" s="7"/>
      <c r="C34" s="7"/>
      <c r="D34" s="7"/>
      <c r="E34" s="7"/>
      <c r="F34" s="23"/>
      <c r="G34" s="14"/>
      <c r="H34" s="14"/>
      <c r="I34" s="7"/>
      <c r="J34" s="7"/>
      <c r="K34" s="7"/>
      <c r="L34" s="7"/>
      <c r="M34" s="7"/>
      <c r="N34" s="7"/>
      <c r="P34" s="2" t="s">
        <v>196</v>
      </c>
      <c r="S34" s="77">
        <v>0</v>
      </c>
    </row>
    <row r="35" spans="1:19" s="2" customFormat="1" ht="24" customHeight="1">
      <c r="A35" s="7" t="s">
        <v>35</v>
      </c>
      <c r="B35" s="7"/>
      <c r="C35" s="7"/>
      <c r="D35" s="7"/>
      <c r="E35" s="7"/>
      <c r="F35" s="26"/>
      <c r="G35" s="7"/>
      <c r="H35" s="7"/>
      <c r="I35" s="7"/>
      <c r="J35" s="7"/>
      <c r="K35" s="7"/>
      <c r="L35" s="7"/>
      <c r="M35" s="7"/>
      <c r="N35" s="7"/>
      <c r="P35" s="2" t="s">
        <v>197</v>
      </c>
      <c r="S35" s="187">
        <v>718174</v>
      </c>
    </row>
    <row r="36" spans="1:19" s="2" customFormat="1" ht="23.25">
      <c r="A36" s="7" t="s">
        <v>159</v>
      </c>
      <c r="B36" s="7"/>
      <c r="C36" s="7"/>
      <c r="D36" s="7"/>
      <c r="E36" s="7"/>
      <c r="F36" s="26"/>
      <c r="G36" s="7"/>
      <c r="H36" s="7"/>
      <c r="I36" s="7"/>
      <c r="J36" s="7"/>
      <c r="K36" s="7"/>
      <c r="L36" s="7"/>
      <c r="M36" s="7"/>
      <c r="N36" s="7"/>
      <c r="P36" s="2" t="s">
        <v>54</v>
      </c>
      <c r="S36" s="187">
        <v>825525</v>
      </c>
    </row>
    <row r="37" spans="6:19" s="2" customFormat="1" ht="23.25">
      <c r="F37" s="24"/>
      <c r="G37" s="15"/>
      <c r="H37" s="15"/>
      <c r="P37" s="2" t="s">
        <v>198</v>
      </c>
      <c r="S37" s="187">
        <v>2102</v>
      </c>
    </row>
    <row r="38" spans="6:19" s="47" customFormat="1" ht="21.75">
      <c r="F38" s="60"/>
      <c r="G38" s="58"/>
      <c r="H38" s="206" t="s">
        <v>26</v>
      </c>
      <c r="I38" s="206"/>
      <c r="J38" s="206"/>
      <c r="L38" s="20" t="s">
        <v>32</v>
      </c>
      <c r="M38" s="49"/>
      <c r="N38" s="49"/>
      <c r="P38" s="47" t="s">
        <v>23</v>
      </c>
      <c r="S38" s="77">
        <v>17036</v>
      </c>
    </row>
    <row r="39" spans="1:19" s="36" customFormat="1" ht="21.75">
      <c r="A39" s="43" t="s">
        <v>1</v>
      </c>
      <c r="F39" s="22" t="s">
        <v>15</v>
      </c>
      <c r="G39" s="48"/>
      <c r="H39" s="75" t="s">
        <v>160</v>
      </c>
      <c r="J39" s="75" t="s">
        <v>30</v>
      </c>
      <c r="K39" s="75"/>
      <c r="L39" s="75" t="s">
        <v>160</v>
      </c>
      <c r="M39" s="76"/>
      <c r="N39" s="75" t="s">
        <v>30</v>
      </c>
      <c r="Q39" s="36" t="s">
        <v>7</v>
      </c>
      <c r="S39" s="77">
        <v>7224223</v>
      </c>
    </row>
    <row r="40" spans="1:19" s="36" customFormat="1" ht="21.75">
      <c r="A40" s="43"/>
      <c r="F40" s="22"/>
      <c r="G40" s="48"/>
      <c r="H40" s="50">
        <v>2558</v>
      </c>
      <c r="J40" s="50">
        <v>2557</v>
      </c>
      <c r="K40" s="50"/>
      <c r="L40" s="50">
        <v>2558</v>
      </c>
      <c r="N40" s="50">
        <v>2557</v>
      </c>
      <c r="S40" s="77"/>
    </row>
    <row r="41" spans="1:19" s="36" customFormat="1" ht="21.75">
      <c r="A41" s="43"/>
      <c r="F41" s="22"/>
      <c r="G41" s="48"/>
      <c r="H41" s="50" t="s">
        <v>46</v>
      </c>
      <c r="I41" s="50"/>
      <c r="J41" s="50"/>
      <c r="K41" s="50"/>
      <c r="L41" s="50" t="s">
        <v>46</v>
      </c>
      <c r="M41" s="76"/>
      <c r="N41" s="50"/>
      <c r="S41" s="77">
        <v>9276524</v>
      </c>
    </row>
    <row r="42" spans="6:19" s="36" customFormat="1" ht="21.75">
      <c r="F42" s="22"/>
      <c r="G42" s="48"/>
      <c r="H42" s="208" t="s">
        <v>31</v>
      </c>
      <c r="I42" s="208"/>
      <c r="J42" s="208"/>
      <c r="K42" s="208"/>
      <c r="L42" s="208"/>
      <c r="M42" s="208"/>
      <c r="N42" s="208"/>
      <c r="S42" s="77"/>
    </row>
    <row r="43" spans="1:19" s="36" customFormat="1" ht="21.75">
      <c r="A43" s="29" t="s">
        <v>8</v>
      </c>
      <c r="F43" s="27"/>
      <c r="G43" s="64"/>
      <c r="H43" s="64"/>
      <c r="I43" s="64"/>
      <c r="J43" s="64"/>
      <c r="K43" s="64"/>
      <c r="L43" s="53"/>
      <c r="M43" s="53"/>
      <c r="N43" s="53"/>
      <c r="S43" s="77"/>
    </row>
    <row r="44" spans="1:19" s="36" customFormat="1" ht="21.75">
      <c r="A44" s="36" t="s">
        <v>56</v>
      </c>
      <c r="F44" s="22">
        <v>15</v>
      </c>
      <c r="G44" s="48"/>
      <c r="H44" s="67">
        <v>1358750</v>
      </c>
      <c r="I44" s="67"/>
      <c r="J44" s="67">
        <v>716486</v>
      </c>
      <c r="K44" s="67"/>
      <c r="L44" s="67">
        <v>1358750</v>
      </c>
      <c r="M44" s="67"/>
      <c r="N44" s="67">
        <v>716486</v>
      </c>
      <c r="P44" s="36" t="s">
        <v>56</v>
      </c>
      <c r="S44" s="189">
        <v>862662</v>
      </c>
    </row>
    <row r="45" spans="1:20" s="36" customFormat="1" ht="21.75">
      <c r="A45" s="36" t="s">
        <v>107</v>
      </c>
      <c r="F45" s="22">
        <v>16</v>
      </c>
      <c r="G45" s="48"/>
      <c r="H45" s="67">
        <v>109779</v>
      </c>
      <c r="I45" s="67"/>
      <c r="J45" s="67">
        <v>83479</v>
      </c>
      <c r="K45" s="67"/>
      <c r="L45" s="67">
        <v>89383</v>
      </c>
      <c r="M45" s="67"/>
      <c r="N45" s="67">
        <v>78212</v>
      </c>
      <c r="P45" s="36" t="s">
        <v>199</v>
      </c>
      <c r="S45" s="189">
        <v>496088</v>
      </c>
      <c r="T45" s="190">
        <f>SUM(S44:S45)</f>
        <v>1358750</v>
      </c>
    </row>
    <row r="46" spans="1:19" s="36" customFormat="1" ht="21.75">
      <c r="A46" s="36" t="s">
        <v>108</v>
      </c>
      <c r="F46" s="22" t="s">
        <v>143</v>
      </c>
      <c r="G46" s="48"/>
      <c r="H46" s="159">
        <v>198827</v>
      </c>
      <c r="I46" s="67"/>
      <c r="J46" s="67">
        <v>123086</v>
      </c>
      <c r="K46" s="67"/>
      <c r="L46" s="159">
        <v>61139</v>
      </c>
      <c r="M46" s="67"/>
      <c r="N46" s="67">
        <v>59130</v>
      </c>
      <c r="P46" s="36" t="s">
        <v>200</v>
      </c>
      <c r="S46" s="77">
        <v>150523</v>
      </c>
    </row>
    <row r="47" spans="1:19" s="36" customFormat="1" ht="21.75">
      <c r="A47" s="35" t="s">
        <v>57</v>
      </c>
      <c r="B47" s="35"/>
      <c r="F47" s="65"/>
      <c r="G47" s="65"/>
      <c r="H47" s="77">
        <v>285746</v>
      </c>
      <c r="I47" s="67"/>
      <c r="J47" s="67">
        <v>499372</v>
      </c>
      <c r="K47" s="67"/>
      <c r="L47" s="159">
        <v>2692</v>
      </c>
      <c r="M47" s="67"/>
      <c r="N47" s="67">
        <v>10412</v>
      </c>
      <c r="P47" s="36" t="s">
        <v>182</v>
      </c>
      <c r="S47" s="187">
        <v>1136</v>
      </c>
    </row>
    <row r="48" spans="1:20" s="36" customFormat="1" ht="21.75">
      <c r="A48" s="35" t="s">
        <v>88</v>
      </c>
      <c r="F48" s="22">
        <v>18</v>
      </c>
      <c r="G48" s="64"/>
      <c r="H48" s="67">
        <v>755592</v>
      </c>
      <c r="I48" s="67"/>
      <c r="J48" s="67">
        <v>475931</v>
      </c>
      <c r="K48" s="67"/>
      <c r="L48" s="67">
        <v>77178</v>
      </c>
      <c r="M48" s="67"/>
      <c r="N48" s="67">
        <v>56011</v>
      </c>
      <c r="P48" s="36" t="s">
        <v>201</v>
      </c>
      <c r="S48" s="187">
        <v>89384</v>
      </c>
      <c r="T48" s="188">
        <f>SUM(S47:S48)</f>
        <v>90520</v>
      </c>
    </row>
    <row r="49" spans="1:19" s="36" customFormat="1" ht="21.75">
      <c r="A49" s="35" t="s">
        <v>109</v>
      </c>
      <c r="F49" s="27"/>
      <c r="G49" s="64"/>
      <c r="H49" s="67">
        <v>4579</v>
      </c>
      <c r="I49" s="67"/>
      <c r="J49" s="67">
        <v>3716</v>
      </c>
      <c r="K49" s="67"/>
      <c r="L49" s="67">
        <v>2845</v>
      </c>
      <c r="M49" s="67"/>
      <c r="N49" s="67">
        <v>2967</v>
      </c>
      <c r="Q49" s="36" t="s">
        <v>202</v>
      </c>
      <c r="S49" s="189">
        <v>23720</v>
      </c>
    </row>
    <row r="50" spans="1:20" s="36" customFormat="1" ht="21.75">
      <c r="A50" s="36" t="s">
        <v>147</v>
      </c>
      <c r="F50" s="22">
        <v>4</v>
      </c>
      <c r="G50" s="64"/>
      <c r="H50" s="68">
        <v>0</v>
      </c>
      <c r="I50" s="67"/>
      <c r="J50" s="68">
        <v>0</v>
      </c>
      <c r="K50" s="67"/>
      <c r="L50" s="67">
        <v>314000</v>
      </c>
      <c r="M50" s="67"/>
      <c r="N50" s="68">
        <v>0</v>
      </c>
      <c r="Q50" s="36" t="s">
        <v>108</v>
      </c>
      <c r="S50" s="189">
        <v>36282</v>
      </c>
      <c r="T50" s="190">
        <f>SUM(S49:S50)</f>
        <v>60002</v>
      </c>
    </row>
    <row r="51" spans="1:19" s="36" customFormat="1" ht="21.75">
      <c r="A51" s="35" t="s">
        <v>58</v>
      </c>
      <c r="F51" s="25"/>
      <c r="G51" s="56"/>
      <c r="H51" s="66">
        <v>1402</v>
      </c>
      <c r="J51" s="67">
        <v>3669</v>
      </c>
      <c r="L51" s="149">
        <v>1249</v>
      </c>
      <c r="M51" s="38"/>
      <c r="N51" s="68">
        <v>0</v>
      </c>
      <c r="P51" s="36" t="s">
        <v>203</v>
      </c>
      <c r="S51" s="77">
        <v>314000</v>
      </c>
    </row>
    <row r="52" spans="1:19" s="36" customFormat="1" ht="21.75">
      <c r="A52" s="35" t="s">
        <v>43</v>
      </c>
      <c r="F52" s="22">
        <v>19</v>
      </c>
      <c r="G52" s="64"/>
      <c r="H52" s="67">
        <v>176</v>
      </c>
      <c r="I52" s="67"/>
      <c r="J52" s="67">
        <v>176</v>
      </c>
      <c r="K52" s="67"/>
      <c r="L52" s="67">
        <v>176</v>
      </c>
      <c r="M52" s="67"/>
      <c r="N52" s="67">
        <v>176</v>
      </c>
      <c r="P52" s="36" t="s">
        <v>204</v>
      </c>
      <c r="S52" s="77">
        <v>0</v>
      </c>
    </row>
    <row r="53" spans="1:19" s="36" customFormat="1" ht="21.75">
      <c r="A53" s="35" t="s">
        <v>137</v>
      </c>
      <c r="F53" s="25"/>
      <c r="G53" s="56"/>
      <c r="H53" s="66">
        <v>2522</v>
      </c>
      <c r="J53" s="67">
        <v>12557</v>
      </c>
      <c r="L53" s="66">
        <v>1</v>
      </c>
      <c r="M53" s="38"/>
      <c r="N53" s="66">
        <v>10</v>
      </c>
      <c r="P53" s="36" t="s">
        <v>205</v>
      </c>
      <c r="S53" s="77">
        <v>0</v>
      </c>
    </row>
    <row r="54" spans="1:19" s="36" customFormat="1" ht="21.75">
      <c r="A54" s="35" t="s">
        <v>110</v>
      </c>
      <c r="F54" s="93"/>
      <c r="G54" s="65"/>
      <c r="H54" s="72">
        <v>673812</v>
      </c>
      <c r="I54" s="65"/>
      <c r="J54" s="67">
        <v>702356</v>
      </c>
      <c r="K54" s="65"/>
      <c r="L54" s="68">
        <v>0</v>
      </c>
      <c r="M54" s="68"/>
      <c r="N54" s="68">
        <v>0</v>
      </c>
      <c r="P54" s="36" t="s">
        <v>206</v>
      </c>
      <c r="S54" s="187">
        <v>37369</v>
      </c>
    </row>
    <row r="55" spans="1:19" s="36" customFormat="1" ht="21.75">
      <c r="A55" s="36" t="s">
        <v>59</v>
      </c>
      <c r="F55" s="93"/>
      <c r="G55" s="65"/>
      <c r="H55" s="72">
        <v>200</v>
      </c>
      <c r="I55" s="65"/>
      <c r="J55" s="67">
        <v>200</v>
      </c>
      <c r="K55" s="65"/>
      <c r="L55" s="67">
        <v>200</v>
      </c>
      <c r="N55" s="67">
        <v>200</v>
      </c>
      <c r="P55" s="36" t="s">
        <v>207</v>
      </c>
      <c r="S55" s="187">
        <v>2845</v>
      </c>
    </row>
    <row r="56" spans="1:19" s="36" customFormat="1" ht="21.75">
      <c r="A56" s="3" t="s">
        <v>36</v>
      </c>
      <c r="F56" s="25"/>
      <c r="H56" s="13">
        <f>SUM(H44:H55)</f>
        <v>3391385</v>
      </c>
      <c r="J56" s="13">
        <f>SUM(J44:J55)</f>
        <v>2621028</v>
      </c>
      <c r="L56" s="13">
        <f>SUM(L44:L55)</f>
        <v>1907613</v>
      </c>
      <c r="M56" s="9"/>
      <c r="N56" s="13">
        <f>SUM(N44:N55)</f>
        <v>923604</v>
      </c>
      <c r="P56" s="36" t="s">
        <v>208</v>
      </c>
      <c r="S56" s="187">
        <v>176</v>
      </c>
    </row>
    <row r="57" spans="1:19" s="36" customFormat="1" ht="12.75" customHeight="1">
      <c r="A57" s="3"/>
      <c r="F57" s="25"/>
      <c r="H57" s="18"/>
      <c r="J57" s="18"/>
      <c r="L57" s="18"/>
      <c r="M57" s="9"/>
      <c r="N57" s="18"/>
      <c r="P57" s="36" t="s">
        <v>57</v>
      </c>
      <c r="S57" s="187">
        <v>2692</v>
      </c>
    </row>
    <row r="58" spans="1:19" s="36" customFormat="1" ht="21.75">
      <c r="A58" s="85" t="s">
        <v>37</v>
      </c>
      <c r="F58" s="25"/>
      <c r="H58" s="18"/>
      <c r="J58" s="18"/>
      <c r="L58" s="18"/>
      <c r="M58" s="9"/>
      <c r="N58" s="18"/>
      <c r="P58" s="36" t="s">
        <v>209</v>
      </c>
      <c r="S58" s="77">
        <v>1249</v>
      </c>
    </row>
    <row r="59" spans="1:19" s="36" customFormat="1" ht="21.75">
      <c r="A59" s="51" t="s">
        <v>60</v>
      </c>
      <c r="F59" s="25">
        <v>18</v>
      </c>
      <c r="H59" s="102">
        <v>11664891</v>
      </c>
      <c r="J59" s="44">
        <v>10795684</v>
      </c>
      <c r="L59" s="44">
        <v>490985</v>
      </c>
      <c r="M59" s="38"/>
      <c r="N59" s="44">
        <v>542000</v>
      </c>
      <c r="P59" s="36" t="s">
        <v>210</v>
      </c>
      <c r="S59" s="77">
        <v>1</v>
      </c>
    </row>
    <row r="60" spans="1:19" s="36" customFormat="1" ht="21.75">
      <c r="A60" s="51" t="s">
        <v>111</v>
      </c>
      <c r="F60" s="25"/>
      <c r="H60" s="44">
        <v>9595</v>
      </c>
      <c r="J60" s="44">
        <v>9576</v>
      </c>
      <c r="L60" s="44">
        <v>3068</v>
      </c>
      <c r="M60" s="38"/>
      <c r="N60" s="44">
        <v>4492</v>
      </c>
      <c r="P60" s="36" t="s">
        <v>59</v>
      </c>
      <c r="S60" s="77">
        <v>200</v>
      </c>
    </row>
    <row r="61" spans="1:20" s="36" customFormat="1" ht="21.75">
      <c r="A61" s="103" t="s">
        <v>43</v>
      </c>
      <c r="F61" s="25">
        <v>19</v>
      </c>
      <c r="H61" s="67">
        <v>3400</v>
      </c>
      <c r="J61" s="67">
        <v>3091</v>
      </c>
      <c r="L61" s="67">
        <v>2342</v>
      </c>
      <c r="M61" s="9"/>
      <c r="N61" s="67">
        <v>2130</v>
      </c>
      <c r="Q61" s="36" t="s">
        <v>36</v>
      </c>
      <c r="S61" s="77">
        <v>1867804</v>
      </c>
      <c r="T61" s="38"/>
    </row>
    <row r="62" spans="1:19" s="36" customFormat="1" ht="21.75">
      <c r="A62" s="51" t="s">
        <v>138</v>
      </c>
      <c r="F62" s="25">
        <v>4</v>
      </c>
      <c r="H62" s="68">
        <v>0</v>
      </c>
      <c r="J62" s="68">
        <v>0</v>
      </c>
      <c r="L62" s="44">
        <v>639350</v>
      </c>
      <c r="M62" s="38"/>
      <c r="N62" s="44">
        <v>310474</v>
      </c>
      <c r="S62" s="77"/>
    </row>
    <row r="63" spans="1:19" s="36" customFormat="1" ht="21.75">
      <c r="A63" s="57" t="s">
        <v>38</v>
      </c>
      <c r="F63" s="25"/>
      <c r="H63" s="13">
        <f>SUM(H59:H62)</f>
        <v>11677886</v>
      </c>
      <c r="J63" s="13">
        <f>SUM(J59:J62)</f>
        <v>10808351</v>
      </c>
      <c r="L63" s="13">
        <f>SUM(L59:L62)</f>
        <v>1135745</v>
      </c>
      <c r="M63" s="9"/>
      <c r="N63" s="13">
        <f>SUM(N59:N62)</f>
        <v>859096</v>
      </c>
      <c r="S63" s="77"/>
    </row>
    <row r="64" spans="1:19" s="36" customFormat="1" ht="21.75">
      <c r="A64" s="57" t="s">
        <v>33</v>
      </c>
      <c r="F64" s="25"/>
      <c r="H64" s="13">
        <f>+H56+H63</f>
        <v>15069271</v>
      </c>
      <c r="J64" s="13">
        <f>+J56+J63</f>
        <v>13429379</v>
      </c>
      <c r="L64" s="13">
        <f>+L56+L63</f>
        <v>3043358</v>
      </c>
      <c r="M64" s="9"/>
      <c r="N64" s="13">
        <f>+N56+N63</f>
        <v>1782700</v>
      </c>
      <c r="P64" s="36" t="s">
        <v>211</v>
      </c>
      <c r="S64" s="77">
        <v>0</v>
      </c>
    </row>
    <row r="65" spans="1:19" s="36" customFormat="1" ht="21.75">
      <c r="A65" s="3"/>
      <c r="F65" s="8"/>
      <c r="H65" s="18"/>
      <c r="L65" s="18"/>
      <c r="M65" s="9"/>
      <c r="N65" s="18"/>
      <c r="P65" s="36" t="s">
        <v>212</v>
      </c>
      <c r="S65" s="187">
        <v>530794</v>
      </c>
    </row>
    <row r="66" spans="1:19" s="2" customFormat="1" ht="24" customHeight="1">
      <c r="A66" s="7" t="s">
        <v>51</v>
      </c>
      <c r="B66" s="7"/>
      <c r="C66" s="7"/>
      <c r="D66" s="7"/>
      <c r="E66" s="7"/>
      <c r="F66" s="23"/>
      <c r="G66" s="14"/>
      <c r="H66" s="14"/>
      <c r="I66" s="7"/>
      <c r="J66" s="7"/>
      <c r="K66" s="7"/>
      <c r="L66" s="7"/>
      <c r="M66" s="7"/>
      <c r="N66" s="7"/>
      <c r="P66" s="2" t="s">
        <v>213</v>
      </c>
      <c r="S66" s="77">
        <v>0</v>
      </c>
    </row>
    <row r="67" spans="1:19" s="2" customFormat="1" ht="24" customHeight="1">
      <c r="A67" s="7" t="s">
        <v>35</v>
      </c>
      <c r="B67" s="7"/>
      <c r="C67" s="7"/>
      <c r="D67" s="7"/>
      <c r="E67" s="7"/>
      <c r="F67" s="26"/>
      <c r="G67" s="7"/>
      <c r="H67" s="7"/>
      <c r="I67" s="7"/>
      <c r="J67" s="7"/>
      <c r="K67" s="7"/>
      <c r="L67" s="7"/>
      <c r="M67" s="7"/>
      <c r="N67" s="7"/>
      <c r="P67" s="2" t="s">
        <v>214</v>
      </c>
      <c r="S67" s="187">
        <v>3068</v>
      </c>
    </row>
    <row r="68" spans="1:19" s="2" customFormat="1" ht="24" customHeight="1">
      <c r="A68" s="7" t="s">
        <v>159</v>
      </c>
      <c r="B68" s="7"/>
      <c r="C68" s="7"/>
      <c r="D68" s="7"/>
      <c r="E68" s="7"/>
      <c r="F68" s="26"/>
      <c r="G68" s="7"/>
      <c r="H68" s="7"/>
      <c r="I68" s="7"/>
      <c r="J68" s="7"/>
      <c r="K68" s="7"/>
      <c r="L68" s="7"/>
      <c r="M68" s="7"/>
      <c r="N68" s="7"/>
      <c r="P68" s="2" t="s">
        <v>215</v>
      </c>
      <c r="S68" s="77">
        <v>2342</v>
      </c>
    </row>
    <row r="69" spans="6:19" s="2" customFormat="1" ht="7.5" customHeight="1">
      <c r="F69" s="24"/>
      <c r="G69" s="15"/>
      <c r="H69" s="15"/>
      <c r="P69" s="2" t="s">
        <v>216</v>
      </c>
      <c r="S69" s="77">
        <v>0</v>
      </c>
    </row>
    <row r="70" spans="6:19" s="47" customFormat="1" ht="21.75">
      <c r="F70" s="60"/>
      <c r="G70" s="58"/>
      <c r="H70" s="206" t="s">
        <v>26</v>
      </c>
      <c r="I70" s="206"/>
      <c r="J70" s="206"/>
      <c r="L70" s="20" t="s">
        <v>32</v>
      </c>
      <c r="M70" s="49"/>
      <c r="N70" s="49"/>
      <c r="P70" s="47" t="s">
        <v>138</v>
      </c>
      <c r="S70" s="77">
        <v>639350</v>
      </c>
    </row>
    <row r="71" spans="1:19" s="36" customFormat="1" ht="21.75">
      <c r="A71" s="43" t="s">
        <v>1</v>
      </c>
      <c r="F71" s="22" t="s">
        <v>15</v>
      </c>
      <c r="G71" s="48"/>
      <c r="H71" s="75" t="s">
        <v>160</v>
      </c>
      <c r="J71" s="75" t="s">
        <v>30</v>
      </c>
      <c r="K71" s="75"/>
      <c r="L71" s="75" t="s">
        <v>160</v>
      </c>
      <c r="M71" s="76"/>
      <c r="N71" s="75" t="s">
        <v>30</v>
      </c>
      <c r="Q71" s="36" t="s">
        <v>38</v>
      </c>
      <c r="S71" s="77">
        <v>1175554</v>
      </c>
    </row>
    <row r="72" spans="1:19" s="36" customFormat="1" ht="21.75">
      <c r="A72" s="43"/>
      <c r="F72" s="22"/>
      <c r="G72" s="48"/>
      <c r="H72" s="50">
        <v>2558</v>
      </c>
      <c r="J72" s="50">
        <v>2557</v>
      </c>
      <c r="K72" s="50"/>
      <c r="L72" s="50">
        <v>2558</v>
      </c>
      <c r="N72" s="50">
        <v>2557</v>
      </c>
      <c r="S72" s="77">
        <v>3043358</v>
      </c>
    </row>
    <row r="73" spans="1:19" s="36" customFormat="1" ht="21.75">
      <c r="A73" s="43"/>
      <c r="F73" s="22"/>
      <c r="G73" s="48"/>
      <c r="H73" s="50" t="s">
        <v>46</v>
      </c>
      <c r="I73" s="50"/>
      <c r="J73" s="50"/>
      <c r="K73" s="50"/>
      <c r="L73" s="50" t="s">
        <v>46</v>
      </c>
      <c r="M73" s="76"/>
      <c r="N73" s="50"/>
      <c r="S73" s="77"/>
    </row>
    <row r="74" spans="6:19" s="36" customFormat="1" ht="21.75">
      <c r="F74" s="22"/>
      <c r="G74" s="48"/>
      <c r="H74" s="208" t="s">
        <v>31</v>
      </c>
      <c r="I74" s="208"/>
      <c r="J74" s="208"/>
      <c r="K74" s="208"/>
      <c r="L74" s="208"/>
      <c r="M74" s="208"/>
      <c r="N74" s="208"/>
      <c r="S74" s="77"/>
    </row>
    <row r="75" spans="1:19" s="36" customFormat="1" ht="21.75">
      <c r="A75" s="29" t="s">
        <v>9</v>
      </c>
      <c r="F75" s="8"/>
      <c r="H75" s="38"/>
      <c r="L75" s="38"/>
      <c r="M75" s="38"/>
      <c r="N75" s="38"/>
      <c r="P75" s="36" t="s">
        <v>10</v>
      </c>
      <c r="S75" s="77"/>
    </row>
    <row r="76" spans="1:19" s="36" customFormat="1" ht="21.75">
      <c r="A76" s="36" t="s">
        <v>10</v>
      </c>
      <c r="F76" s="25"/>
      <c r="G76" s="56"/>
      <c r="P76" s="36" t="s">
        <v>217</v>
      </c>
      <c r="S76" s="77">
        <v>373000</v>
      </c>
    </row>
    <row r="77" spans="2:19" s="36" customFormat="1" ht="22.5" thickBot="1">
      <c r="B77" s="35" t="s">
        <v>16</v>
      </c>
      <c r="F77" s="25">
        <v>20</v>
      </c>
      <c r="G77" s="56"/>
      <c r="H77" s="69">
        <v>373000</v>
      </c>
      <c r="J77" s="69">
        <v>373000</v>
      </c>
      <c r="L77" s="69">
        <v>373000</v>
      </c>
      <c r="M77" s="38"/>
      <c r="N77" s="69">
        <v>373000</v>
      </c>
      <c r="P77" s="36" t="s">
        <v>218</v>
      </c>
      <c r="S77" s="77">
        <v>0</v>
      </c>
    </row>
    <row r="78" spans="2:19" s="36" customFormat="1" ht="22.5" thickTop="1">
      <c r="B78" s="34" t="s">
        <v>89</v>
      </c>
      <c r="C78" s="70"/>
      <c r="F78" s="25"/>
      <c r="G78" s="56"/>
      <c r="H78" s="53">
        <v>373000</v>
      </c>
      <c r="J78" s="53">
        <v>373000</v>
      </c>
      <c r="L78" s="53">
        <v>373000</v>
      </c>
      <c r="M78" s="53"/>
      <c r="N78" s="53">
        <v>373000</v>
      </c>
      <c r="Q78" s="36" t="s">
        <v>219</v>
      </c>
      <c r="S78" s="77">
        <v>373000</v>
      </c>
    </row>
    <row r="79" spans="1:19" s="36" customFormat="1" ht="21.75">
      <c r="A79" s="34" t="s">
        <v>112</v>
      </c>
      <c r="B79" s="58"/>
      <c r="C79" s="70"/>
      <c r="F79" s="25"/>
      <c r="G79" s="56"/>
      <c r="H79" s="53"/>
      <c r="J79" s="53"/>
      <c r="L79" s="53"/>
      <c r="M79" s="53"/>
      <c r="N79" s="53"/>
      <c r="Q79" s="36" t="s">
        <v>220</v>
      </c>
      <c r="S79" s="77">
        <v>0</v>
      </c>
    </row>
    <row r="80" spans="2:19" s="36" customFormat="1" ht="21.75">
      <c r="B80" s="34" t="s">
        <v>90</v>
      </c>
      <c r="C80" s="70"/>
      <c r="F80" s="25"/>
      <c r="G80" s="56"/>
      <c r="H80" s="53">
        <v>3680616</v>
      </c>
      <c r="J80" s="53">
        <v>3680616</v>
      </c>
      <c r="L80" s="53">
        <v>3680616</v>
      </c>
      <c r="M80" s="53"/>
      <c r="N80" s="53">
        <v>3680616</v>
      </c>
      <c r="P80" s="36" t="s">
        <v>112</v>
      </c>
      <c r="S80" s="77">
        <v>3680616</v>
      </c>
    </row>
    <row r="81" spans="1:19" s="36" customFormat="1" ht="21.75">
      <c r="A81" s="36" t="s">
        <v>61</v>
      </c>
      <c r="B81" s="58"/>
      <c r="C81" s="70"/>
      <c r="F81" s="25"/>
      <c r="H81" s="38"/>
      <c r="J81" s="38"/>
      <c r="L81" s="38"/>
      <c r="M81" s="38"/>
      <c r="N81" s="38"/>
      <c r="P81" s="36" t="s">
        <v>61</v>
      </c>
      <c r="S81" s="77">
        <v>0</v>
      </c>
    </row>
    <row r="82" spans="2:19" s="36" customFormat="1" ht="21.75">
      <c r="B82" s="35" t="s">
        <v>73</v>
      </c>
      <c r="C82" s="70"/>
      <c r="F82" s="25"/>
      <c r="P82" s="36" t="s">
        <v>221</v>
      </c>
      <c r="S82" s="77">
        <v>37300</v>
      </c>
    </row>
    <row r="83" spans="2:19" s="36" customFormat="1" ht="21.75">
      <c r="B83" s="58"/>
      <c r="C83" s="35" t="s">
        <v>83</v>
      </c>
      <c r="F83" s="25">
        <v>21</v>
      </c>
      <c r="H83" s="38">
        <v>37300</v>
      </c>
      <c r="J83" s="38">
        <v>37300</v>
      </c>
      <c r="L83" s="38">
        <v>37300</v>
      </c>
      <c r="M83" s="38"/>
      <c r="N83" s="38">
        <v>37300</v>
      </c>
      <c r="P83" s="36" t="s">
        <v>222</v>
      </c>
      <c r="S83" s="77">
        <v>2142250</v>
      </c>
    </row>
    <row r="84" spans="2:19" s="36" customFormat="1" ht="21.75">
      <c r="B84" s="35" t="s">
        <v>81</v>
      </c>
      <c r="C84" s="70"/>
      <c r="F84" s="25"/>
      <c r="H84" s="38">
        <v>3095938</v>
      </c>
      <c r="J84" s="38">
        <v>1849430</v>
      </c>
      <c r="L84" s="38">
        <v>2142250</v>
      </c>
      <c r="M84" s="38"/>
      <c r="N84" s="38">
        <v>1476144</v>
      </c>
      <c r="S84" s="77">
        <v>0</v>
      </c>
    </row>
    <row r="85" spans="1:19" s="36" customFormat="1" ht="21.75">
      <c r="A85" s="36" t="s">
        <v>62</v>
      </c>
      <c r="F85" s="22">
        <v>23</v>
      </c>
      <c r="G85" s="48"/>
      <c r="H85" s="102">
        <v>-46945</v>
      </c>
      <c r="J85" s="102">
        <v>-46945</v>
      </c>
      <c r="L85" s="68">
        <v>0</v>
      </c>
      <c r="M85" s="38"/>
      <c r="N85" s="68">
        <v>0</v>
      </c>
      <c r="Q85" s="36" t="s">
        <v>11</v>
      </c>
      <c r="S85" s="77">
        <v>6233166</v>
      </c>
    </row>
    <row r="86" spans="1:14" s="3" customFormat="1" ht="21.75">
      <c r="A86" s="3" t="s">
        <v>63</v>
      </c>
      <c r="F86" s="30"/>
      <c r="G86" s="140"/>
      <c r="H86" s="141">
        <f>SUM(H78:H85)</f>
        <v>7139909</v>
      </c>
      <c r="J86" s="141">
        <f>SUM(J78:J85)</f>
        <v>5893401</v>
      </c>
      <c r="L86" s="141">
        <f>SUM(L78:L85)</f>
        <v>6233166</v>
      </c>
      <c r="M86" s="9"/>
      <c r="N86" s="141">
        <f>SUM(N78:N85)</f>
        <v>5567060</v>
      </c>
    </row>
    <row r="87" spans="1:19" s="36" customFormat="1" ht="21.75">
      <c r="A87" s="36" t="s">
        <v>64</v>
      </c>
      <c r="F87" s="22"/>
      <c r="G87" s="48"/>
      <c r="H87" s="44">
        <v>4486</v>
      </c>
      <c r="J87" s="102">
        <v>3981</v>
      </c>
      <c r="L87" s="68">
        <v>0</v>
      </c>
      <c r="M87" s="38"/>
      <c r="N87" s="68">
        <v>0</v>
      </c>
      <c r="S87" s="77"/>
    </row>
    <row r="88" spans="1:19" s="36" customFormat="1" ht="21.75">
      <c r="A88" s="21" t="s">
        <v>11</v>
      </c>
      <c r="F88" s="22"/>
      <c r="G88" s="48"/>
      <c r="H88" s="10">
        <f>SUM(H86:H87)</f>
        <v>7144395</v>
      </c>
      <c r="J88" s="10">
        <f>SUM(J86:J87)</f>
        <v>5897382</v>
      </c>
      <c r="L88" s="10">
        <f>SUM(L86:L87)</f>
        <v>6233166</v>
      </c>
      <c r="M88" s="38"/>
      <c r="N88" s="10">
        <f>SUM(N86:N87)</f>
        <v>5567060</v>
      </c>
      <c r="O88" s="38"/>
      <c r="P88" s="38"/>
      <c r="S88" s="77"/>
    </row>
    <row r="89" spans="1:19" s="36" customFormat="1" ht="12" customHeight="1">
      <c r="A89" s="21"/>
      <c r="F89" s="22"/>
      <c r="G89" s="48"/>
      <c r="H89" s="11"/>
      <c r="J89" s="11"/>
      <c r="L89" s="11"/>
      <c r="M89" s="38"/>
      <c r="N89" s="11"/>
      <c r="O89" s="38"/>
      <c r="P89" s="38"/>
      <c r="S89" s="77"/>
    </row>
    <row r="90" spans="1:19" s="64" customFormat="1" ht="22.5" thickBot="1">
      <c r="A90" s="3" t="s">
        <v>12</v>
      </c>
      <c r="F90" s="27"/>
      <c r="H90" s="33">
        <f>+H64+H88</f>
        <v>22213666</v>
      </c>
      <c r="J90" s="33">
        <f>+J64+J88</f>
        <v>19326761</v>
      </c>
      <c r="L90" s="33">
        <f>+L64+L88</f>
        <v>9276524</v>
      </c>
      <c r="M90" s="11"/>
      <c r="N90" s="33">
        <f>+N64+N88</f>
        <v>7349760</v>
      </c>
      <c r="O90" s="71">
        <f>+L90-L33</f>
        <v>0</v>
      </c>
      <c r="P90" s="71">
        <f>+N90-N33</f>
        <v>0</v>
      </c>
      <c r="Q90" s="71"/>
      <c r="R90" s="53"/>
      <c r="S90" s="77"/>
    </row>
    <row r="91" spans="1:19" s="2" customFormat="1" ht="24" customHeight="1" thickTop="1">
      <c r="A91" s="7" t="s">
        <v>51</v>
      </c>
      <c r="B91" s="7"/>
      <c r="C91" s="7"/>
      <c r="D91" s="7"/>
      <c r="E91" s="7"/>
      <c r="F91" s="23"/>
      <c r="G91" s="14"/>
      <c r="H91" s="14"/>
      <c r="I91" s="7"/>
      <c r="J91" s="7"/>
      <c r="K91" s="7"/>
      <c r="L91" s="7"/>
      <c r="M91" s="7"/>
      <c r="N91" s="19"/>
      <c r="S91" s="77"/>
    </row>
    <row r="92" spans="1:19" s="2" customFormat="1" ht="24" customHeight="1">
      <c r="A92" s="7" t="s">
        <v>153</v>
      </c>
      <c r="B92" s="7"/>
      <c r="C92" s="7"/>
      <c r="D92" s="7"/>
      <c r="E92" s="7"/>
      <c r="F92" s="23"/>
      <c r="G92" s="14"/>
      <c r="H92" s="14"/>
      <c r="I92" s="7"/>
      <c r="J92" s="7"/>
      <c r="K92" s="7"/>
      <c r="L92" s="7"/>
      <c r="M92" s="7"/>
      <c r="N92" s="19"/>
      <c r="S92" s="77"/>
    </row>
    <row r="93" spans="1:19" s="2" customFormat="1" ht="24" customHeight="1">
      <c r="A93" s="7"/>
      <c r="B93" s="7"/>
      <c r="C93" s="7"/>
      <c r="D93" s="7"/>
      <c r="E93" s="7"/>
      <c r="F93" s="23"/>
      <c r="G93" s="14"/>
      <c r="H93" s="14"/>
      <c r="I93" s="7"/>
      <c r="J93" s="7"/>
      <c r="K93" s="7"/>
      <c r="L93" s="7"/>
      <c r="M93" s="7"/>
      <c r="N93" s="7"/>
      <c r="S93" s="77"/>
    </row>
    <row r="94" spans="6:19" s="36" customFormat="1" ht="24" customHeight="1">
      <c r="F94" s="25"/>
      <c r="G94" s="56"/>
      <c r="H94" s="206" t="s">
        <v>26</v>
      </c>
      <c r="I94" s="206"/>
      <c r="J94" s="206"/>
      <c r="K94" s="47"/>
      <c r="L94" s="20" t="s">
        <v>32</v>
      </c>
      <c r="M94" s="49"/>
      <c r="N94" s="49"/>
      <c r="S94" s="77"/>
    </row>
    <row r="95" spans="6:19" s="36" customFormat="1" ht="24" customHeight="1">
      <c r="F95" s="25"/>
      <c r="G95" s="56"/>
      <c r="H95" s="32"/>
      <c r="I95" s="164" t="s">
        <v>154</v>
      </c>
      <c r="J95" s="32"/>
      <c r="K95" s="47"/>
      <c r="L95" s="20"/>
      <c r="M95" s="164" t="s">
        <v>154</v>
      </c>
      <c r="N95" s="49"/>
      <c r="S95" s="77"/>
    </row>
    <row r="96" spans="6:19" s="36" customFormat="1" ht="24" customHeight="1">
      <c r="F96" s="25"/>
      <c r="G96" s="56"/>
      <c r="H96" s="32"/>
      <c r="I96" s="164" t="s">
        <v>161</v>
      </c>
      <c r="J96" s="32"/>
      <c r="K96" s="47"/>
      <c r="L96" s="20"/>
      <c r="M96" s="164" t="s">
        <v>161</v>
      </c>
      <c r="N96" s="49"/>
      <c r="S96" s="77"/>
    </row>
    <row r="97" spans="6:19" s="36" customFormat="1" ht="24" customHeight="1">
      <c r="F97" s="22" t="s">
        <v>15</v>
      </c>
      <c r="G97" s="48"/>
      <c r="H97" s="50">
        <v>2558</v>
      </c>
      <c r="J97" s="50">
        <v>2557</v>
      </c>
      <c r="K97" s="50"/>
      <c r="L97" s="50">
        <v>2558</v>
      </c>
      <c r="N97" s="50">
        <v>2557</v>
      </c>
      <c r="S97" s="77"/>
    </row>
    <row r="98" spans="6:19" s="36" customFormat="1" ht="24" customHeight="1">
      <c r="F98" s="22"/>
      <c r="G98" s="48"/>
      <c r="H98" s="207" t="s">
        <v>31</v>
      </c>
      <c r="I98" s="207"/>
      <c r="J98" s="207"/>
      <c r="K98" s="207"/>
      <c r="L98" s="207"/>
      <c r="M98" s="207"/>
      <c r="N98" s="207"/>
      <c r="S98" s="77" t="s">
        <v>235</v>
      </c>
    </row>
    <row r="99" spans="1:19" s="36" customFormat="1" ht="24" customHeight="1">
      <c r="A99" s="28" t="s">
        <v>17</v>
      </c>
      <c r="F99" s="25"/>
      <c r="G99" s="56"/>
      <c r="H99" s="56"/>
      <c r="J99" s="56"/>
      <c r="L99" s="38"/>
      <c r="M99" s="38"/>
      <c r="N99" s="38"/>
      <c r="P99" s="36" t="s">
        <v>223</v>
      </c>
      <c r="S99" s="77" t="s">
        <v>236</v>
      </c>
    </row>
    <row r="100" spans="1:19" s="36" customFormat="1" ht="24" customHeight="1">
      <c r="A100" s="34" t="s">
        <v>141</v>
      </c>
      <c r="F100" s="25"/>
      <c r="G100" s="56"/>
      <c r="H100" s="83">
        <v>1726141.74077</v>
      </c>
      <c r="I100" s="83"/>
      <c r="J100" s="83">
        <v>1377069</v>
      </c>
      <c r="K100" s="83"/>
      <c r="L100" s="83">
        <v>1324739</v>
      </c>
      <c r="M100" s="83"/>
      <c r="N100" s="83">
        <v>1172126</v>
      </c>
      <c r="Q100" s="36" t="s">
        <v>224</v>
      </c>
      <c r="S100" s="77"/>
    </row>
    <row r="101" spans="1:20" s="36" customFormat="1" ht="24" customHeight="1">
      <c r="A101" s="58" t="s">
        <v>69</v>
      </c>
      <c r="F101" s="25"/>
      <c r="G101" s="56"/>
      <c r="H101" s="83">
        <v>777236.179</v>
      </c>
      <c r="I101" s="83"/>
      <c r="J101" s="83">
        <v>371220</v>
      </c>
      <c r="K101" s="83"/>
      <c r="L101" s="68">
        <v>0</v>
      </c>
      <c r="M101" s="83"/>
      <c r="N101" s="68">
        <v>0</v>
      </c>
      <c r="Q101" s="36" t="s">
        <v>225</v>
      </c>
      <c r="S101" s="77">
        <v>1263662</v>
      </c>
      <c r="T101" s="38">
        <f>SUM(S101:S104)</f>
        <v>1324738</v>
      </c>
    </row>
    <row r="102" spans="1:19" s="36" customFormat="1" ht="24" customHeight="1">
      <c r="A102" s="34" t="s">
        <v>91</v>
      </c>
      <c r="F102" s="25"/>
      <c r="G102" s="56"/>
      <c r="H102" s="83">
        <v>73.07781</v>
      </c>
      <c r="I102" s="83"/>
      <c r="J102" s="83">
        <v>44174</v>
      </c>
      <c r="K102" s="83"/>
      <c r="L102" s="83">
        <v>73</v>
      </c>
      <c r="M102" s="83"/>
      <c r="N102" s="83">
        <v>44174</v>
      </c>
      <c r="Q102" s="36" t="s">
        <v>226</v>
      </c>
      <c r="S102" s="77">
        <v>0</v>
      </c>
    </row>
    <row r="103" spans="1:19" s="36" customFormat="1" ht="24" customHeight="1">
      <c r="A103" s="35" t="s">
        <v>144</v>
      </c>
      <c r="F103" s="25" t="s">
        <v>145</v>
      </c>
      <c r="G103" s="56"/>
      <c r="H103" s="68">
        <v>0</v>
      </c>
      <c r="I103" s="83"/>
      <c r="J103" s="68">
        <v>0</v>
      </c>
      <c r="K103" s="83"/>
      <c r="L103" s="83">
        <v>297440</v>
      </c>
      <c r="M103" s="83"/>
      <c r="N103" s="39">
        <v>92120</v>
      </c>
      <c r="Q103" s="36" t="s">
        <v>227</v>
      </c>
      <c r="S103" s="77">
        <v>61076</v>
      </c>
    </row>
    <row r="104" spans="1:19" s="36" customFormat="1" ht="24" customHeight="1">
      <c r="A104" s="58" t="s">
        <v>13</v>
      </c>
      <c r="F104" s="25">
        <v>4</v>
      </c>
      <c r="G104" s="56"/>
      <c r="H104" s="94">
        <v>6931</v>
      </c>
      <c r="I104" s="83"/>
      <c r="J104" s="94">
        <v>7415</v>
      </c>
      <c r="K104" s="83"/>
      <c r="L104" s="83">
        <v>25630</v>
      </c>
      <c r="M104" s="83"/>
      <c r="N104" s="83">
        <v>11281</v>
      </c>
      <c r="Q104" s="36" t="s">
        <v>228</v>
      </c>
      <c r="S104" s="77">
        <v>0</v>
      </c>
    </row>
    <row r="105" spans="1:19" s="3" customFormat="1" ht="24" customHeight="1">
      <c r="A105" s="57" t="s">
        <v>44</v>
      </c>
      <c r="F105" s="59"/>
      <c r="H105" s="84">
        <f>SUM(H100:H104)</f>
        <v>2510381.99758</v>
      </c>
      <c r="J105" s="84">
        <f>SUM(J100:J104)</f>
        <v>1799878</v>
      </c>
      <c r="L105" s="84">
        <f>SUM(L100:L104)</f>
        <v>1647882</v>
      </c>
      <c r="M105" s="9"/>
      <c r="N105" s="84">
        <f>SUM(N100:N104)</f>
        <v>1319701</v>
      </c>
      <c r="Q105" s="3" t="s">
        <v>229</v>
      </c>
      <c r="S105" s="77">
        <v>73</v>
      </c>
    </row>
    <row r="106" spans="1:19" s="3" customFormat="1" ht="24" customHeight="1">
      <c r="A106" s="57"/>
      <c r="F106" s="59"/>
      <c r="H106" s="104"/>
      <c r="J106" s="104"/>
      <c r="L106" s="104"/>
      <c r="M106" s="9"/>
      <c r="N106" s="104"/>
      <c r="Q106" s="3" t="s">
        <v>13</v>
      </c>
      <c r="S106" s="77">
        <v>323100</v>
      </c>
    </row>
    <row r="107" spans="1:19" s="36" customFormat="1" ht="24" customHeight="1">
      <c r="A107" s="85" t="s">
        <v>45</v>
      </c>
      <c r="F107" s="25"/>
      <c r="H107" s="83"/>
      <c r="I107" s="64"/>
      <c r="J107" s="83"/>
      <c r="K107" s="64"/>
      <c r="L107" s="83"/>
      <c r="M107" s="53"/>
      <c r="N107" s="83"/>
      <c r="R107" s="36" t="s">
        <v>44</v>
      </c>
      <c r="S107" s="77">
        <v>1647911</v>
      </c>
    </row>
    <row r="108" spans="1:19" s="36" customFormat="1" ht="24" customHeight="1">
      <c r="A108" s="51" t="s">
        <v>70</v>
      </c>
      <c r="F108" s="25">
        <v>4</v>
      </c>
      <c r="H108" s="83">
        <v>1428760</v>
      </c>
      <c r="I108" s="64"/>
      <c r="J108" s="83">
        <v>1227195</v>
      </c>
      <c r="K108" s="64"/>
      <c r="L108" s="83">
        <v>1225623</v>
      </c>
      <c r="M108" s="53"/>
      <c r="N108" s="83">
        <v>1141986</v>
      </c>
      <c r="P108" s="36" t="s">
        <v>45</v>
      </c>
      <c r="S108" s="77"/>
    </row>
    <row r="109" spans="1:20" s="36" customFormat="1" ht="24" customHeight="1">
      <c r="A109" s="51" t="s">
        <v>39</v>
      </c>
      <c r="F109" s="25"/>
      <c r="H109" s="83">
        <v>20023.93982</v>
      </c>
      <c r="J109" s="83">
        <v>14384</v>
      </c>
      <c r="L109" s="83">
        <v>20024</v>
      </c>
      <c r="M109" s="38"/>
      <c r="N109" s="83">
        <v>14384</v>
      </c>
      <c r="Q109" s="36" t="s">
        <v>230</v>
      </c>
      <c r="S109" s="77">
        <v>-1225623</v>
      </c>
      <c r="T109" s="38">
        <f>-S109</f>
        <v>1225623</v>
      </c>
    </row>
    <row r="110" spans="1:20" s="36" customFormat="1" ht="24" customHeight="1">
      <c r="A110" s="51" t="s">
        <v>40</v>
      </c>
      <c r="F110" s="25">
        <v>4</v>
      </c>
      <c r="H110" s="94">
        <v>144671</v>
      </c>
      <c r="J110" s="94">
        <v>67308</v>
      </c>
      <c r="L110" s="83">
        <v>101111</v>
      </c>
      <c r="M110" s="38"/>
      <c r="N110" s="83">
        <v>53512</v>
      </c>
      <c r="Q110" s="36" t="s">
        <v>39</v>
      </c>
      <c r="S110" s="77">
        <v>-20024</v>
      </c>
      <c r="T110" s="38">
        <f>-S110</f>
        <v>20024</v>
      </c>
    </row>
    <row r="111" spans="1:20" s="36" customFormat="1" ht="24" customHeight="1">
      <c r="A111" s="51" t="s">
        <v>41</v>
      </c>
      <c r="F111" s="25" t="s">
        <v>148</v>
      </c>
      <c r="H111" s="94">
        <v>174814</v>
      </c>
      <c r="I111" s="64"/>
      <c r="J111" s="94">
        <v>84170</v>
      </c>
      <c r="K111" s="64"/>
      <c r="L111" s="83">
        <v>28753</v>
      </c>
      <c r="M111" s="53"/>
      <c r="N111" s="83">
        <v>7121</v>
      </c>
      <c r="Q111" s="36" t="s">
        <v>40</v>
      </c>
      <c r="S111" s="77">
        <v>-101141</v>
      </c>
      <c r="T111" s="38">
        <f>-S111</f>
        <v>101141</v>
      </c>
    </row>
    <row r="112" spans="1:19" s="3" customFormat="1" ht="24" customHeight="1">
      <c r="A112" s="57" t="s">
        <v>14</v>
      </c>
      <c r="F112" s="59"/>
      <c r="G112" s="32"/>
      <c r="H112" s="84">
        <f>SUM(H108:H111)</f>
        <v>1768268.93982</v>
      </c>
      <c r="J112" s="84">
        <f>SUM(J108:J111)</f>
        <v>1393057</v>
      </c>
      <c r="L112" s="84">
        <f>SUM(L108:L111)</f>
        <v>1375511</v>
      </c>
      <c r="M112" s="9"/>
      <c r="N112" s="84">
        <f>SUM(N108:N111)</f>
        <v>1217003</v>
      </c>
      <c r="R112" s="3" t="s">
        <v>14</v>
      </c>
      <c r="S112" s="77">
        <v>-1346788</v>
      </c>
    </row>
    <row r="113" spans="1:19" s="3" customFormat="1" ht="24" customHeight="1">
      <c r="A113" s="57" t="s">
        <v>65</v>
      </c>
      <c r="F113" s="59"/>
      <c r="G113" s="32"/>
      <c r="H113" s="104">
        <f>H105-H112</f>
        <v>742113.0577600002</v>
      </c>
      <c r="I113" s="17"/>
      <c r="J113" s="104">
        <f>J105-J112</f>
        <v>406821</v>
      </c>
      <c r="K113" s="17"/>
      <c r="L113" s="104">
        <f>L105-L112</f>
        <v>272371</v>
      </c>
      <c r="M113" s="11"/>
      <c r="N113" s="104">
        <f>N105-N112</f>
        <v>102698</v>
      </c>
      <c r="P113" s="3" t="s">
        <v>231</v>
      </c>
      <c r="S113" s="77">
        <v>301123</v>
      </c>
    </row>
    <row r="114" spans="1:20" s="3" customFormat="1" ht="24" customHeight="1">
      <c r="A114" s="51" t="s">
        <v>237</v>
      </c>
      <c r="F114" s="25">
        <v>13</v>
      </c>
      <c r="G114" s="32"/>
      <c r="H114" s="105">
        <v>661</v>
      </c>
      <c r="I114" s="36"/>
      <c r="J114" s="105">
        <v>-1984</v>
      </c>
      <c r="K114" s="36"/>
      <c r="L114" s="105">
        <v>529</v>
      </c>
      <c r="M114" s="38"/>
      <c r="N114" s="105">
        <v>-591</v>
      </c>
      <c r="P114" s="3" t="s">
        <v>41</v>
      </c>
      <c r="S114" s="77">
        <v>-28753</v>
      </c>
      <c r="T114" s="38">
        <f>-S114</f>
        <v>28753</v>
      </c>
    </row>
    <row r="115" spans="1:19" s="3" customFormat="1" ht="24" customHeight="1">
      <c r="A115" s="57" t="s">
        <v>99</v>
      </c>
      <c r="F115" s="59"/>
      <c r="G115" s="32"/>
      <c r="H115" s="84">
        <f>+H113-H114</f>
        <v>741452.0577600002</v>
      </c>
      <c r="J115" s="84">
        <f>+J113-J114</f>
        <v>408805</v>
      </c>
      <c r="L115" s="84">
        <f>+L113-L114</f>
        <v>271842</v>
      </c>
      <c r="M115" s="9"/>
      <c r="N115" s="84">
        <f>+N113-N114</f>
        <v>103289</v>
      </c>
      <c r="P115" s="3" t="s">
        <v>232</v>
      </c>
      <c r="S115" s="77">
        <v>272370</v>
      </c>
    </row>
    <row r="116" spans="1:20" s="3" customFormat="1" ht="24" customHeight="1">
      <c r="A116" s="57"/>
      <c r="F116" s="59"/>
      <c r="G116" s="32"/>
      <c r="H116" s="104"/>
      <c r="J116" s="104"/>
      <c r="L116" s="104"/>
      <c r="M116" s="9"/>
      <c r="N116" s="104"/>
      <c r="P116" s="3" t="s">
        <v>233</v>
      </c>
      <c r="S116" s="77">
        <v>-198</v>
      </c>
      <c r="T116" s="38">
        <f>-S116</f>
        <v>198</v>
      </c>
    </row>
    <row r="117" spans="1:19" s="36" customFormat="1" ht="24" customHeight="1">
      <c r="A117" s="57" t="s">
        <v>113</v>
      </c>
      <c r="F117" s="25"/>
      <c r="G117" s="56"/>
      <c r="H117" s="165">
        <v>0</v>
      </c>
      <c r="I117" s="64"/>
      <c r="J117" s="165">
        <v>0</v>
      </c>
      <c r="K117" s="64"/>
      <c r="L117" s="165">
        <v>0</v>
      </c>
      <c r="M117" s="53"/>
      <c r="N117" s="165">
        <v>0</v>
      </c>
      <c r="P117" s="36" t="s">
        <v>234</v>
      </c>
      <c r="S117" s="77">
        <v>272172</v>
      </c>
    </row>
    <row r="118" spans="1:19" s="36" customFormat="1" ht="24" customHeight="1">
      <c r="A118" s="57"/>
      <c r="F118" s="25"/>
      <c r="G118" s="56"/>
      <c r="H118" s="71"/>
      <c r="I118" s="64"/>
      <c r="J118" s="71"/>
      <c r="K118" s="64"/>
      <c r="L118" s="71"/>
      <c r="M118" s="53"/>
      <c r="N118" s="71"/>
      <c r="S118" s="77"/>
    </row>
    <row r="119" spans="1:19" s="3" customFormat="1" ht="24" customHeight="1" thickBot="1">
      <c r="A119" s="57" t="s">
        <v>94</v>
      </c>
      <c r="F119" s="59"/>
      <c r="G119" s="32"/>
      <c r="H119" s="163">
        <f>SUM(H115:H117)</f>
        <v>741452.0577600002</v>
      </c>
      <c r="J119" s="163">
        <f>SUM(J115:J117)</f>
        <v>408805</v>
      </c>
      <c r="L119" s="163">
        <f>SUM(L115:L117)</f>
        <v>271842</v>
      </c>
      <c r="M119" s="9"/>
      <c r="N119" s="163">
        <f>SUM(N115:N117)</f>
        <v>103289</v>
      </c>
      <c r="S119" s="77"/>
    </row>
    <row r="120" spans="1:19" s="2" customFormat="1" ht="24" customHeight="1" thickTop="1">
      <c r="A120" s="7" t="s">
        <v>51</v>
      </c>
      <c r="B120" s="7"/>
      <c r="C120" s="7"/>
      <c r="D120" s="7"/>
      <c r="E120" s="7"/>
      <c r="F120" s="23"/>
      <c r="G120" s="14"/>
      <c r="H120" s="14"/>
      <c r="I120" s="7"/>
      <c r="J120" s="7"/>
      <c r="K120" s="7"/>
      <c r="L120" s="7"/>
      <c r="M120" s="7"/>
      <c r="N120" s="19"/>
      <c r="S120" s="77"/>
    </row>
    <row r="121" spans="1:19" s="2" customFormat="1" ht="24" customHeight="1">
      <c r="A121" s="7" t="s">
        <v>153</v>
      </c>
      <c r="B121" s="7"/>
      <c r="C121" s="7"/>
      <c r="D121" s="7"/>
      <c r="E121" s="7"/>
      <c r="F121" s="23"/>
      <c r="G121" s="14"/>
      <c r="H121" s="14"/>
      <c r="I121" s="7"/>
      <c r="J121" s="7"/>
      <c r="K121" s="7"/>
      <c r="L121" s="7"/>
      <c r="M121" s="7"/>
      <c r="N121" s="19"/>
      <c r="S121" s="77"/>
    </row>
    <row r="122" spans="1:19" s="2" customFormat="1" ht="24" customHeight="1">
      <c r="A122" s="7"/>
      <c r="B122" s="7"/>
      <c r="C122" s="7"/>
      <c r="D122" s="7"/>
      <c r="E122" s="7"/>
      <c r="F122" s="23"/>
      <c r="G122" s="14"/>
      <c r="H122" s="14"/>
      <c r="I122" s="7"/>
      <c r="J122" s="7"/>
      <c r="K122" s="7"/>
      <c r="L122" s="7"/>
      <c r="M122" s="7"/>
      <c r="N122" s="7"/>
      <c r="S122" s="77"/>
    </row>
    <row r="123" spans="6:19" s="36" customFormat="1" ht="24" customHeight="1">
      <c r="F123" s="25"/>
      <c r="G123" s="56"/>
      <c r="H123" s="206" t="s">
        <v>26</v>
      </c>
      <c r="I123" s="206"/>
      <c r="J123" s="206"/>
      <c r="K123" s="47"/>
      <c r="L123" s="20" t="s">
        <v>32</v>
      </c>
      <c r="M123" s="49"/>
      <c r="N123" s="49"/>
      <c r="S123" s="77"/>
    </row>
    <row r="124" spans="6:19" s="36" customFormat="1" ht="24" customHeight="1">
      <c r="F124" s="25"/>
      <c r="G124" s="56"/>
      <c r="H124" s="32"/>
      <c r="I124" s="164" t="s">
        <v>154</v>
      </c>
      <c r="J124" s="32"/>
      <c r="K124" s="47"/>
      <c r="L124" s="20"/>
      <c r="M124" s="164" t="s">
        <v>154</v>
      </c>
      <c r="N124" s="49"/>
      <c r="S124" s="77"/>
    </row>
    <row r="125" spans="6:19" s="36" customFormat="1" ht="24" customHeight="1">
      <c r="F125" s="25"/>
      <c r="G125" s="56"/>
      <c r="H125" s="32"/>
      <c r="I125" s="164" t="s">
        <v>161</v>
      </c>
      <c r="J125" s="32"/>
      <c r="K125" s="47"/>
      <c r="L125" s="20"/>
      <c r="M125" s="164" t="s">
        <v>161</v>
      </c>
      <c r="N125" s="49"/>
      <c r="S125" s="77"/>
    </row>
    <row r="126" spans="6:19" s="36" customFormat="1" ht="24" customHeight="1">
      <c r="F126" s="22" t="s">
        <v>15</v>
      </c>
      <c r="G126" s="48"/>
      <c r="H126" s="50">
        <v>2558</v>
      </c>
      <c r="J126" s="50">
        <v>2557</v>
      </c>
      <c r="K126" s="50"/>
      <c r="L126" s="50">
        <v>2558</v>
      </c>
      <c r="N126" s="50">
        <v>2557</v>
      </c>
      <c r="S126" s="77"/>
    </row>
    <row r="127" spans="6:14" s="36" customFormat="1" ht="24" customHeight="1">
      <c r="F127" s="22"/>
      <c r="G127" s="48"/>
      <c r="H127" s="207" t="s">
        <v>31</v>
      </c>
      <c r="I127" s="207"/>
      <c r="J127" s="207"/>
      <c r="K127" s="207"/>
      <c r="L127" s="207"/>
      <c r="M127" s="207"/>
      <c r="N127" s="207"/>
    </row>
    <row r="128" spans="6:10" s="47" customFormat="1" ht="7.5" customHeight="1">
      <c r="F128" s="60"/>
      <c r="G128" s="58"/>
      <c r="H128" s="58"/>
      <c r="J128" s="58"/>
    </row>
    <row r="129" spans="1:14" s="36" customFormat="1" ht="24" customHeight="1">
      <c r="A129" s="57" t="s">
        <v>66</v>
      </c>
      <c r="F129" s="8"/>
      <c r="H129" s="83"/>
      <c r="J129" s="83"/>
      <c r="L129" s="83"/>
      <c r="M129" s="9"/>
      <c r="N129" s="83"/>
    </row>
    <row r="130" spans="1:14" s="36" customFormat="1" ht="24" customHeight="1">
      <c r="A130" s="57"/>
      <c r="B130" s="34" t="s">
        <v>47</v>
      </c>
      <c r="F130" s="25"/>
      <c r="G130" s="56"/>
      <c r="H130" s="94">
        <v>741204</v>
      </c>
      <c r="I130" s="64"/>
      <c r="J130" s="94">
        <v>408431</v>
      </c>
      <c r="K130" s="64"/>
      <c r="L130" s="94">
        <f>L115</f>
        <v>271842</v>
      </c>
      <c r="M130" s="11"/>
      <c r="N130" s="94">
        <f>N115</f>
        <v>103289</v>
      </c>
    </row>
    <row r="131" spans="1:14" s="36" customFormat="1" ht="24" customHeight="1">
      <c r="A131" s="57"/>
      <c r="B131" s="34" t="s">
        <v>67</v>
      </c>
      <c r="F131" s="25"/>
      <c r="G131" s="56"/>
      <c r="H131" s="83">
        <v>248</v>
      </c>
      <c r="I131" s="64"/>
      <c r="J131" s="83">
        <v>374</v>
      </c>
      <c r="K131" s="64"/>
      <c r="L131" s="68">
        <f>+L132-L130</f>
        <v>0</v>
      </c>
      <c r="M131" s="162"/>
      <c r="N131" s="68">
        <v>0</v>
      </c>
    </row>
    <row r="132" spans="1:14" s="3" customFormat="1" ht="24" customHeight="1" thickBot="1">
      <c r="A132" s="47" t="s">
        <v>99</v>
      </c>
      <c r="F132" s="59"/>
      <c r="G132" s="32"/>
      <c r="H132" s="86">
        <f>SUM(H130:H131)</f>
        <v>741452</v>
      </c>
      <c r="J132" s="86">
        <f>J115</f>
        <v>408805</v>
      </c>
      <c r="L132" s="86">
        <f>L115</f>
        <v>271842</v>
      </c>
      <c r="M132" s="11"/>
      <c r="N132" s="86">
        <f>N115</f>
        <v>103289</v>
      </c>
    </row>
    <row r="133" spans="6:10" s="47" customFormat="1" ht="22.5" customHeight="1" thickTop="1">
      <c r="F133" s="60"/>
      <c r="G133" s="58"/>
      <c r="H133" s="58"/>
      <c r="J133" s="58"/>
    </row>
    <row r="134" spans="1:14" s="36" customFormat="1" ht="24" customHeight="1">
      <c r="A134" s="57" t="s">
        <v>155</v>
      </c>
      <c r="F134" s="8"/>
      <c r="H134" s="83"/>
      <c r="J134" s="83"/>
      <c r="L134" s="83"/>
      <c r="M134" s="9"/>
      <c r="N134" s="83"/>
    </row>
    <row r="135" spans="1:14" s="36" customFormat="1" ht="24" customHeight="1">
      <c r="A135" s="57"/>
      <c r="B135" s="34" t="s">
        <v>47</v>
      </c>
      <c r="F135" s="25"/>
      <c r="G135" s="56"/>
      <c r="H135" s="94">
        <v>741204</v>
      </c>
      <c r="I135" s="64"/>
      <c r="J135" s="94">
        <v>408431</v>
      </c>
      <c r="K135" s="64"/>
      <c r="L135" s="94">
        <f>L119</f>
        <v>271842</v>
      </c>
      <c r="M135" s="11"/>
      <c r="N135" s="94">
        <f>N119</f>
        <v>103289</v>
      </c>
    </row>
    <row r="136" spans="1:14" s="36" customFormat="1" ht="24" customHeight="1">
      <c r="A136" s="57"/>
      <c r="B136" s="34" t="s">
        <v>67</v>
      </c>
      <c r="F136" s="25"/>
      <c r="G136" s="56"/>
      <c r="H136" s="83">
        <v>248</v>
      </c>
      <c r="I136" s="64"/>
      <c r="J136" s="83">
        <v>374</v>
      </c>
      <c r="K136" s="64"/>
      <c r="L136" s="68">
        <f>+L137-L135</f>
        <v>0</v>
      </c>
      <c r="M136" s="162"/>
      <c r="N136" s="68">
        <v>0</v>
      </c>
    </row>
    <row r="137" spans="1:14" s="3" customFormat="1" ht="24" customHeight="1" thickBot="1">
      <c r="A137" s="47" t="s">
        <v>94</v>
      </c>
      <c r="F137" s="59"/>
      <c r="G137" s="32"/>
      <c r="H137" s="86">
        <f>SUM(H135:H136)</f>
        <v>741452</v>
      </c>
      <c r="J137" s="86">
        <f>SUM(J135:J136)</f>
        <v>408805</v>
      </c>
      <c r="L137" s="86">
        <f>L130</f>
        <v>271842</v>
      </c>
      <c r="M137" s="11"/>
      <c r="N137" s="86">
        <f>N130</f>
        <v>103289</v>
      </c>
    </row>
    <row r="138" spans="1:14" s="3" customFormat="1" ht="24" customHeight="1" thickTop="1">
      <c r="A138" s="47"/>
      <c r="F138" s="59"/>
      <c r="G138" s="32"/>
      <c r="H138" s="104"/>
      <c r="J138" s="104"/>
      <c r="L138" s="104"/>
      <c r="M138" s="11"/>
      <c r="N138" s="104"/>
    </row>
    <row r="139" spans="1:7" s="36" customFormat="1" ht="24" customHeight="1">
      <c r="A139" s="3" t="s">
        <v>68</v>
      </c>
      <c r="F139" s="25"/>
      <c r="G139" s="56"/>
    </row>
    <row r="140" spans="1:14" s="36" customFormat="1" ht="24" customHeight="1" thickBot="1">
      <c r="A140" s="58" t="s">
        <v>34</v>
      </c>
      <c r="F140" s="25">
        <v>24</v>
      </c>
      <c r="G140" s="56"/>
      <c r="H140" s="146">
        <v>0.2</v>
      </c>
      <c r="I140" s="147"/>
      <c r="J140" s="146">
        <v>0.11</v>
      </c>
      <c r="K140" s="147"/>
      <c r="L140" s="146">
        <v>0.07</v>
      </c>
      <c r="M140" s="147"/>
      <c r="N140" s="146">
        <v>0.03</v>
      </c>
    </row>
    <row r="141" spans="1:14" s="6" customFormat="1" ht="24" customHeight="1" thickTop="1">
      <c r="A141" s="7" t="s">
        <v>51</v>
      </c>
      <c r="B141" s="7"/>
      <c r="C141" s="7"/>
      <c r="D141" s="7"/>
      <c r="E141" s="7"/>
      <c r="F141" s="23"/>
      <c r="G141" s="14"/>
      <c r="H141" s="14"/>
      <c r="I141" s="7"/>
      <c r="J141" s="7"/>
      <c r="K141" s="7"/>
      <c r="L141" s="7"/>
      <c r="M141" s="7"/>
      <c r="N141" s="19"/>
    </row>
    <row r="142" spans="1:14" s="6" customFormat="1" ht="24" customHeight="1">
      <c r="A142" s="7" t="s">
        <v>153</v>
      </c>
      <c r="B142" s="7"/>
      <c r="C142" s="7"/>
      <c r="D142" s="7"/>
      <c r="E142" s="7"/>
      <c r="F142" s="23"/>
      <c r="G142" s="14"/>
      <c r="H142" s="14"/>
      <c r="I142" s="7"/>
      <c r="J142" s="7"/>
      <c r="K142" s="7"/>
      <c r="L142" s="7"/>
      <c r="M142" s="7"/>
      <c r="N142" s="19"/>
    </row>
    <row r="143" spans="1:14" s="6" customFormat="1" ht="24" customHeight="1">
      <c r="A143" s="7"/>
      <c r="B143" s="7"/>
      <c r="C143" s="7"/>
      <c r="D143" s="7"/>
      <c r="E143" s="7"/>
      <c r="F143" s="23"/>
      <c r="G143" s="14"/>
      <c r="H143" s="14"/>
      <c r="I143" s="7"/>
      <c r="J143" s="7"/>
      <c r="K143" s="7"/>
      <c r="L143" s="7"/>
      <c r="M143" s="7"/>
      <c r="N143" s="7"/>
    </row>
    <row r="144" spans="1:14" s="6" customFormat="1" ht="24" customHeight="1">
      <c r="A144" s="36"/>
      <c r="B144" s="36"/>
      <c r="C144" s="36"/>
      <c r="D144" s="36"/>
      <c r="E144" s="36"/>
      <c r="F144" s="25"/>
      <c r="G144" s="56"/>
      <c r="H144" s="206" t="s">
        <v>26</v>
      </c>
      <c r="I144" s="206"/>
      <c r="J144" s="206"/>
      <c r="K144" s="47"/>
      <c r="L144" s="20" t="s">
        <v>32</v>
      </c>
      <c r="M144" s="49"/>
      <c r="N144" s="49"/>
    </row>
    <row r="145" spans="1:14" s="6" customFormat="1" ht="24" customHeight="1">
      <c r="A145" s="36"/>
      <c r="B145" s="36"/>
      <c r="C145" s="36"/>
      <c r="D145" s="36"/>
      <c r="E145" s="36"/>
      <c r="F145" s="25"/>
      <c r="G145" s="56"/>
      <c r="H145" s="32"/>
      <c r="I145" s="164" t="s">
        <v>162</v>
      </c>
      <c r="J145" s="32"/>
      <c r="K145" s="47"/>
      <c r="L145" s="20"/>
      <c r="M145" s="164" t="s">
        <v>162</v>
      </c>
      <c r="N145" s="49"/>
    </row>
    <row r="146" spans="1:14" s="6" customFormat="1" ht="24" customHeight="1">
      <c r="A146" s="36"/>
      <c r="B146" s="36"/>
      <c r="C146" s="36"/>
      <c r="D146" s="36"/>
      <c r="E146" s="36"/>
      <c r="F146" s="25"/>
      <c r="G146" s="56"/>
      <c r="H146" s="32"/>
      <c r="I146" s="164" t="s">
        <v>161</v>
      </c>
      <c r="J146" s="32"/>
      <c r="K146" s="47"/>
      <c r="L146" s="20"/>
      <c r="M146" s="164" t="s">
        <v>161</v>
      </c>
      <c r="N146" s="49"/>
    </row>
    <row r="147" spans="1:19" s="6" customFormat="1" ht="24" customHeight="1">
      <c r="A147" s="36"/>
      <c r="B147" s="36"/>
      <c r="C147" s="36"/>
      <c r="D147" s="36"/>
      <c r="E147" s="36"/>
      <c r="F147" s="22" t="s">
        <v>15</v>
      </c>
      <c r="G147" s="48"/>
      <c r="H147" s="50">
        <v>2558</v>
      </c>
      <c r="I147" s="36"/>
      <c r="J147" s="50">
        <v>2557</v>
      </c>
      <c r="K147" s="50"/>
      <c r="L147" s="50">
        <v>2558</v>
      </c>
      <c r="M147" s="36"/>
      <c r="N147" s="50">
        <v>2557</v>
      </c>
      <c r="P147" s="36"/>
      <c r="Q147" s="36"/>
      <c r="R147" s="36"/>
      <c r="S147" s="77" t="s">
        <v>238</v>
      </c>
    </row>
    <row r="148" spans="1:19" s="6" customFormat="1" ht="24" customHeight="1">
      <c r="A148" s="36"/>
      <c r="B148" s="36"/>
      <c r="C148" s="36"/>
      <c r="D148" s="36"/>
      <c r="E148" s="36"/>
      <c r="F148" s="22"/>
      <c r="G148" s="48"/>
      <c r="H148" s="207" t="s">
        <v>31</v>
      </c>
      <c r="I148" s="207"/>
      <c r="J148" s="207"/>
      <c r="K148" s="207"/>
      <c r="L148" s="207"/>
      <c r="M148" s="207"/>
      <c r="N148" s="207"/>
      <c r="P148" s="47" t="s">
        <v>223</v>
      </c>
      <c r="Q148" s="47"/>
      <c r="R148" s="47"/>
      <c r="S148" s="77" t="s">
        <v>236</v>
      </c>
    </row>
    <row r="149" spans="1:19" s="6" customFormat="1" ht="24" customHeight="1">
      <c r="A149" s="28" t="s">
        <v>17</v>
      </c>
      <c r="B149" s="36"/>
      <c r="C149" s="36"/>
      <c r="D149" s="36"/>
      <c r="E149" s="36"/>
      <c r="F149" s="25"/>
      <c r="G149" s="56"/>
      <c r="H149" s="56"/>
      <c r="I149" s="36"/>
      <c r="J149" s="56"/>
      <c r="K149" s="36"/>
      <c r="L149" s="38"/>
      <c r="M149" s="38"/>
      <c r="N149" s="38"/>
      <c r="P149" s="36"/>
      <c r="Q149" s="36" t="s">
        <v>224</v>
      </c>
      <c r="R149" s="36"/>
      <c r="S149" s="77"/>
    </row>
    <row r="150" spans="1:19" s="6" customFormat="1" ht="24" customHeight="1">
      <c r="A150" s="34" t="s">
        <v>141</v>
      </c>
      <c r="B150" s="36"/>
      <c r="C150" s="36"/>
      <c r="D150" s="36"/>
      <c r="E150" s="36"/>
      <c r="F150" s="25"/>
      <c r="G150" s="56"/>
      <c r="H150" s="83">
        <v>3230547</v>
      </c>
      <c r="I150" s="83"/>
      <c r="J150" s="83">
        <v>3040557</v>
      </c>
      <c r="K150" s="83"/>
      <c r="L150" s="83">
        <v>2555539</v>
      </c>
      <c r="M150" s="83"/>
      <c r="N150" s="83">
        <v>2642543</v>
      </c>
      <c r="P150" s="36"/>
      <c r="Q150" s="36" t="s">
        <v>225</v>
      </c>
      <c r="R150" s="36"/>
      <c r="S150" s="187">
        <v>2434655</v>
      </c>
    </row>
    <row r="151" spans="1:19" s="6" customFormat="1" ht="24" customHeight="1">
      <c r="A151" s="58" t="s">
        <v>69</v>
      </c>
      <c r="B151" s="36"/>
      <c r="C151" s="36"/>
      <c r="D151" s="36"/>
      <c r="E151" s="36"/>
      <c r="F151" s="25"/>
      <c r="G151" s="56"/>
      <c r="H151" s="83">
        <v>1274997</v>
      </c>
      <c r="I151" s="83"/>
      <c r="J151" s="83">
        <v>716779</v>
      </c>
      <c r="K151" s="83"/>
      <c r="L151" s="68">
        <v>0</v>
      </c>
      <c r="M151" s="83"/>
      <c r="N151" s="68">
        <v>0</v>
      </c>
      <c r="P151" s="36"/>
      <c r="Q151" s="36" t="s">
        <v>226</v>
      </c>
      <c r="R151" s="36"/>
      <c r="S151" s="187">
        <v>0</v>
      </c>
    </row>
    <row r="152" spans="1:19" s="6" customFormat="1" ht="24" customHeight="1">
      <c r="A152" s="34" t="s">
        <v>91</v>
      </c>
      <c r="B152" s="36"/>
      <c r="C152" s="36"/>
      <c r="D152" s="36"/>
      <c r="E152" s="36"/>
      <c r="F152" s="25"/>
      <c r="G152" s="56"/>
      <c r="H152" s="83">
        <v>1776</v>
      </c>
      <c r="I152" s="83"/>
      <c r="J152" s="83">
        <v>123512</v>
      </c>
      <c r="K152" s="83"/>
      <c r="L152" s="83">
        <v>1776</v>
      </c>
      <c r="M152" s="83"/>
      <c r="N152" s="83">
        <v>123512</v>
      </c>
      <c r="P152" s="3"/>
      <c r="Q152" s="3" t="s">
        <v>227</v>
      </c>
      <c r="R152" s="3"/>
      <c r="S152" s="187">
        <v>120884</v>
      </c>
    </row>
    <row r="153" spans="1:20" s="6" customFormat="1" ht="24" customHeight="1">
      <c r="A153" s="35" t="s">
        <v>144</v>
      </c>
      <c r="B153" s="36"/>
      <c r="C153" s="36"/>
      <c r="D153" s="36"/>
      <c r="E153" s="36"/>
      <c r="F153" s="25" t="s">
        <v>145</v>
      </c>
      <c r="G153" s="56"/>
      <c r="H153" s="68">
        <v>0</v>
      </c>
      <c r="I153" s="83"/>
      <c r="J153" s="68">
        <v>0</v>
      </c>
      <c r="K153" s="83"/>
      <c r="L153" s="83">
        <v>674017</v>
      </c>
      <c r="M153" s="83"/>
      <c r="N153" s="83">
        <v>92120</v>
      </c>
      <c r="P153" s="47"/>
      <c r="Q153" s="47" t="s">
        <v>228</v>
      </c>
      <c r="R153" s="47"/>
      <c r="S153" s="187">
        <v>0</v>
      </c>
      <c r="T153" s="192">
        <f>SUM(S150:S153)</f>
        <v>2555539</v>
      </c>
    </row>
    <row r="154" spans="1:19" s="6" customFormat="1" ht="24" customHeight="1">
      <c r="A154" s="58" t="s">
        <v>13</v>
      </c>
      <c r="B154" s="36"/>
      <c r="C154" s="36"/>
      <c r="D154" s="36"/>
      <c r="E154" s="36"/>
      <c r="F154" s="25">
        <v>4</v>
      </c>
      <c r="G154" s="56"/>
      <c r="H154" s="94">
        <v>16092</v>
      </c>
      <c r="I154" s="83"/>
      <c r="J154" s="94">
        <v>9135</v>
      </c>
      <c r="K154" s="83"/>
      <c r="L154" s="83">
        <v>47148</v>
      </c>
      <c r="M154" s="83"/>
      <c r="N154" s="83">
        <v>24791</v>
      </c>
      <c r="P154" s="36"/>
      <c r="Q154" s="36" t="s">
        <v>229</v>
      </c>
      <c r="R154" s="36"/>
      <c r="S154" s="77">
        <v>1776</v>
      </c>
    </row>
    <row r="155" spans="1:21" s="6" customFormat="1" ht="24" customHeight="1">
      <c r="A155" s="57" t="s">
        <v>44</v>
      </c>
      <c r="B155" s="3"/>
      <c r="C155" s="3"/>
      <c r="D155" s="3"/>
      <c r="E155" s="3"/>
      <c r="F155" s="59"/>
      <c r="G155" s="3"/>
      <c r="H155" s="84">
        <f>SUM(H150:H154)</f>
        <v>4523412</v>
      </c>
      <c r="I155" s="3"/>
      <c r="J155" s="84">
        <f>SUM(J150:J154)</f>
        <v>3889983</v>
      </c>
      <c r="K155" s="3"/>
      <c r="L155" s="84">
        <f>SUM(L150:L154)</f>
        <v>3278480</v>
      </c>
      <c r="M155" s="9"/>
      <c r="N155" s="84">
        <f>SUM(N150:N154)</f>
        <v>2882966</v>
      </c>
      <c r="P155" s="36"/>
      <c r="Q155" s="36" t="s">
        <v>13</v>
      </c>
      <c r="R155" s="36"/>
      <c r="S155" s="77">
        <v>721194</v>
      </c>
      <c r="T155" s="36" t="s">
        <v>239</v>
      </c>
      <c r="U155" s="186">
        <f>+S155-U156</f>
        <v>47177</v>
      </c>
    </row>
    <row r="156" spans="1:21" s="6" customFormat="1" ht="24" customHeight="1">
      <c r="A156" s="57"/>
      <c r="B156" s="3"/>
      <c r="C156" s="3"/>
      <c r="D156" s="3"/>
      <c r="E156" s="3"/>
      <c r="F156" s="59"/>
      <c r="G156" s="3"/>
      <c r="H156" s="104"/>
      <c r="I156" s="3"/>
      <c r="J156" s="104"/>
      <c r="K156" s="3"/>
      <c r="L156" s="104"/>
      <c r="M156" s="9"/>
      <c r="N156" s="104"/>
      <c r="P156" s="36"/>
      <c r="Q156" s="36"/>
      <c r="R156" s="36" t="s">
        <v>44</v>
      </c>
      <c r="S156" s="77">
        <v>3278509</v>
      </c>
      <c r="T156" s="36" t="s">
        <v>240</v>
      </c>
      <c r="U156" s="186">
        <v>674017</v>
      </c>
    </row>
    <row r="157" spans="1:19" s="6" customFormat="1" ht="24" customHeight="1">
      <c r="A157" s="85" t="s">
        <v>45</v>
      </c>
      <c r="B157" s="36"/>
      <c r="C157" s="36"/>
      <c r="D157" s="36"/>
      <c r="E157" s="36"/>
      <c r="F157" s="25"/>
      <c r="G157" s="36"/>
      <c r="H157" s="83"/>
      <c r="I157" s="64"/>
      <c r="J157" s="83"/>
      <c r="K157" s="64"/>
      <c r="L157" s="83"/>
      <c r="M157" s="53"/>
      <c r="N157" s="83"/>
      <c r="P157" s="3" t="s">
        <v>45</v>
      </c>
      <c r="Q157" s="3"/>
      <c r="R157" s="3"/>
      <c r="S157" s="77"/>
    </row>
    <row r="158" spans="1:20" s="6" customFormat="1" ht="24" customHeight="1">
      <c r="A158" s="51" t="s">
        <v>70</v>
      </c>
      <c r="B158" s="36"/>
      <c r="C158" s="36"/>
      <c r="D158" s="36"/>
      <c r="E158" s="36"/>
      <c r="F158" s="25">
        <v>4</v>
      </c>
      <c r="G158" s="36"/>
      <c r="H158" s="83">
        <v>2665079</v>
      </c>
      <c r="I158" s="64"/>
      <c r="J158" s="83">
        <v>2736653</v>
      </c>
      <c r="K158" s="64"/>
      <c r="L158" s="83">
        <v>2316667</v>
      </c>
      <c r="M158" s="53"/>
      <c r="N158" s="83">
        <v>2566270</v>
      </c>
      <c r="P158" s="3"/>
      <c r="Q158" s="3" t="s">
        <v>230</v>
      </c>
      <c r="R158" s="3"/>
      <c r="S158" s="77">
        <v>-2316667</v>
      </c>
      <c r="T158" s="191">
        <f>-S158</f>
        <v>2316667</v>
      </c>
    </row>
    <row r="159" spans="1:20" s="6" customFormat="1" ht="24" customHeight="1">
      <c r="A159" s="51" t="s">
        <v>39</v>
      </c>
      <c r="B159" s="36"/>
      <c r="C159" s="36"/>
      <c r="D159" s="36"/>
      <c r="E159" s="36"/>
      <c r="F159" s="25"/>
      <c r="G159" s="36"/>
      <c r="H159" s="83">
        <v>34311</v>
      </c>
      <c r="I159" s="36"/>
      <c r="J159" s="83">
        <v>30430</v>
      </c>
      <c r="K159" s="36"/>
      <c r="L159" s="83">
        <v>34311</v>
      </c>
      <c r="M159" s="38"/>
      <c r="N159" s="83">
        <v>30430</v>
      </c>
      <c r="P159" s="36"/>
      <c r="Q159" s="36" t="s">
        <v>39</v>
      </c>
      <c r="R159" s="36"/>
      <c r="S159" s="77">
        <v>-34311</v>
      </c>
      <c r="T159" s="191">
        <f aca="true" t="shared" si="0" ref="T159:T165">-S159</f>
        <v>34311</v>
      </c>
    </row>
    <row r="160" spans="1:20" s="6" customFormat="1" ht="24" customHeight="1">
      <c r="A160" s="51" t="s">
        <v>40</v>
      </c>
      <c r="B160" s="36"/>
      <c r="C160" s="36"/>
      <c r="D160" s="36"/>
      <c r="E160" s="36"/>
      <c r="F160" s="25">
        <v>4</v>
      </c>
      <c r="G160" s="36"/>
      <c r="H160" s="94">
        <v>204332</v>
      </c>
      <c r="I160" s="36"/>
      <c r="J160" s="94">
        <v>99512</v>
      </c>
      <c r="K160" s="36"/>
      <c r="L160" s="83">
        <v>135184</v>
      </c>
      <c r="M160" s="38"/>
      <c r="N160" s="83">
        <v>80032</v>
      </c>
      <c r="P160" s="36"/>
      <c r="Q160" s="36" t="s">
        <v>40</v>
      </c>
      <c r="R160" s="36"/>
      <c r="S160" s="77">
        <v>-135214</v>
      </c>
      <c r="T160" s="191">
        <f t="shared" si="0"/>
        <v>135214</v>
      </c>
    </row>
    <row r="161" spans="1:20" s="6" customFormat="1" ht="24" customHeight="1">
      <c r="A161" s="51" t="s">
        <v>41</v>
      </c>
      <c r="B161" s="36"/>
      <c r="C161" s="36"/>
      <c r="D161" s="36"/>
      <c r="E161" s="36"/>
      <c r="F161" s="25" t="s">
        <v>148</v>
      </c>
      <c r="G161" s="36"/>
      <c r="H161" s="94">
        <v>296271</v>
      </c>
      <c r="I161" s="64"/>
      <c r="J161" s="94">
        <v>152305</v>
      </c>
      <c r="K161" s="64"/>
      <c r="L161" s="83">
        <v>49945</v>
      </c>
      <c r="M161" s="53"/>
      <c r="N161" s="83">
        <v>14685</v>
      </c>
      <c r="R161" s="6" t="s">
        <v>14</v>
      </c>
      <c r="S161" s="77">
        <v>-2486192</v>
      </c>
      <c r="T161" s="191">
        <f t="shared" si="0"/>
        <v>2486192</v>
      </c>
    </row>
    <row r="162" spans="1:19" ht="24" customHeight="1">
      <c r="A162" s="57" t="s">
        <v>14</v>
      </c>
      <c r="B162" s="3"/>
      <c r="C162" s="3"/>
      <c r="D162" s="3"/>
      <c r="E162" s="3"/>
      <c r="F162" s="59"/>
      <c r="G162" s="32"/>
      <c r="H162" s="84">
        <f>SUM(H158:H161)</f>
        <v>3199993</v>
      </c>
      <c r="I162" s="3"/>
      <c r="J162" s="84">
        <f>SUM(J158:J161)</f>
        <v>3018900</v>
      </c>
      <c r="K162" s="3"/>
      <c r="L162" s="84">
        <f>SUM(L158:L161)</f>
        <v>2536107</v>
      </c>
      <c r="M162" s="9"/>
      <c r="N162" s="84">
        <f>SUM(N158:N161)</f>
        <v>2691417</v>
      </c>
      <c r="P162" s="6" t="s">
        <v>231</v>
      </c>
      <c r="Q162" s="6"/>
      <c r="R162" s="6"/>
      <c r="S162" s="77">
        <v>792317</v>
      </c>
    </row>
    <row r="163" spans="1:20" ht="24" customHeight="1">
      <c r="A163" s="57" t="s">
        <v>65</v>
      </c>
      <c r="B163" s="3"/>
      <c r="C163" s="3"/>
      <c r="D163" s="3"/>
      <c r="E163" s="3"/>
      <c r="F163" s="59"/>
      <c r="G163" s="32"/>
      <c r="H163" s="104">
        <f>H155-H162</f>
        <v>1323419</v>
      </c>
      <c r="I163" s="17"/>
      <c r="J163" s="104">
        <f>J155-J162</f>
        <v>871083</v>
      </c>
      <c r="K163" s="17"/>
      <c r="L163" s="104">
        <f>L155-L162</f>
        <v>742373</v>
      </c>
      <c r="M163" s="11"/>
      <c r="N163" s="104">
        <f>N155-N162</f>
        <v>191549</v>
      </c>
      <c r="P163" s="6" t="s">
        <v>41</v>
      </c>
      <c r="Q163" s="6"/>
      <c r="R163" s="6"/>
      <c r="S163" s="77">
        <v>-49945</v>
      </c>
      <c r="T163" s="191">
        <f t="shared" si="0"/>
        <v>49945</v>
      </c>
    </row>
    <row r="164" spans="1:19" ht="24" customHeight="1">
      <c r="A164" s="51" t="s">
        <v>92</v>
      </c>
      <c r="B164" s="3"/>
      <c r="C164" s="3"/>
      <c r="D164" s="3"/>
      <c r="E164" s="3"/>
      <c r="F164" s="25">
        <v>13</v>
      </c>
      <c r="G164" s="32"/>
      <c r="H164" s="105">
        <v>1806</v>
      </c>
      <c r="I164" s="36"/>
      <c r="J164" s="105">
        <v>2079</v>
      </c>
      <c r="K164" s="36"/>
      <c r="L164" s="105">
        <v>1667</v>
      </c>
      <c r="M164" s="38"/>
      <c r="N164" s="105">
        <v>2123</v>
      </c>
      <c r="P164" s="6" t="s">
        <v>232</v>
      </c>
      <c r="Q164" s="6"/>
      <c r="R164" s="6"/>
      <c r="S164" s="77">
        <v>742372</v>
      </c>
    </row>
    <row r="165" spans="1:20" ht="24" customHeight="1">
      <c r="A165" s="57" t="s">
        <v>99</v>
      </c>
      <c r="B165" s="3"/>
      <c r="C165" s="3"/>
      <c r="D165" s="3"/>
      <c r="E165" s="3"/>
      <c r="F165" s="59"/>
      <c r="G165" s="32"/>
      <c r="H165" s="84">
        <f>+H163-H164</f>
        <v>1321613</v>
      </c>
      <c r="I165" s="3"/>
      <c r="J165" s="84">
        <f>+J163-J164</f>
        <v>869004</v>
      </c>
      <c r="K165" s="3"/>
      <c r="L165" s="84">
        <f>+L163-L164</f>
        <v>740706</v>
      </c>
      <c r="M165" s="9"/>
      <c r="N165" s="84">
        <f>+N163-N164</f>
        <v>189426</v>
      </c>
      <c r="P165" s="6" t="s">
        <v>233</v>
      </c>
      <c r="Q165" s="6"/>
      <c r="R165" s="6"/>
      <c r="S165" s="77">
        <v>-1667</v>
      </c>
      <c r="T165" s="191">
        <f t="shared" si="0"/>
        <v>1667</v>
      </c>
    </row>
    <row r="166" spans="1:19" ht="24" customHeight="1">
      <c r="A166" s="57"/>
      <c r="B166" s="3"/>
      <c r="C166" s="3"/>
      <c r="D166" s="3"/>
      <c r="E166" s="3"/>
      <c r="F166" s="59"/>
      <c r="G166" s="32"/>
      <c r="H166" s="104"/>
      <c r="I166" s="3"/>
      <c r="J166" s="104"/>
      <c r="K166" s="3"/>
      <c r="L166" s="104"/>
      <c r="M166" s="9"/>
      <c r="N166" s="104"/>
      <c r="P166" s="6" t="s">
        <v>234</v>
      </c>
      <c r="Q166" s="6"/>
      <c r="R166" s="6"/>
      <c r="S166" s="77">
        <v>740705</v>
      </c>
    </row>
    <row r="167" spans="1:14" ht="24" customHeight="1">
      <c r="A167" s="57" t="s">
        <v>113</v>
      </c>
      <c r="B167" s="36"/>
      <c r="C167" s="36"/>
      <c r="D167" s="36"/>
      <c r="E167" s="36"/>
      <c r="F167" s="25"/>
      <c r="G167" s="56"/>
      <c r="H167" s="165">
        <v>0</v>
      </c>
      <c r="I167" s="64"/>
      <c r="J167" s="165">
        <v>0</v>
      </c>
      <c r="K167" s="64"/>
      <c r="L167" s="165">
        <v>0</v>
      </c>
      <c r="M167" s="53"/>
      <c r="N167" s="165">
        <v>0</v>
      </c>
    </row>
    <row r="168" spans="1:14" ht="24" customHeight="1">
      <c r="A168" s="57"/>
      <c r="B168" s="36"/>
      <c r="C168" s="36"/>
      <c r="D168" s="36"/>
      <c r="E168" s="36"/>
      <c r="F168" s="25"/>
      <c r="G168" s="56"/>
      <c r="H168" s="71"/>
      <c r="I168" s="64"/>
      <c r="J168" s="71"/>
      <c r="K168" s="64"/>
      <c r="L168" s="71"/>
      <c r="M168" s="53"/>
      <c r="N168" s="71"/>
    </row>
    <row r="169" spans="1:14" ht="24" customHeight="1" thickBot="1">
      <c r="A169" s="57" t="s">
        <v>94</v>
      </c>
      <c r="B169" s="3"/>
      <c r="C169" s="3"/>
      <c r="D169" s="3"/>
      <c r="E169" s="3"/>
      <c r="F169" s="59"/>
      <c r="G169" s="32"/>
      <c r="H169" s="163">
        <f>SUM(H165:H167)</f>
        <v>1321613</v>
      </c>
      <c r="I169" s="3"/>
      <c r="J169" s="163">
        <f>SUM(J165:J167)</f>
        <v>869004</v>
      </c>
      <c r="K169" s="3"/>
      <c r="L169" s="163">
        <f>SUM(L165:L167)</f>
        <v>740706</v>
      </c>
      <c r="M169" s="9"/>
      <c r="N169" s="163">
        <f>SUM(N165:N167)</f>
        <v>189426</v>
      </c>
    </row>
    <row r="170" spans="1:14" ht="24" customHeight="1" thickTop="1">
      <c r="A170" s="7" t="s">
        <v>51</v>
      </c>
      <c r="B170" s="7"/>
      <c r="C170" s="7"/>
      <c r="D170" s="7"/>
      <c r="E170" s="7"/>
      <c r="F170" s="23"/>
      <c r="G170" s="14"/>
      <c r="H170" s="14"/>
      <c r="I170" s="7"/>
      <c r="J170" s="7"/>
      <c r="K170" s="7"/>
      <c r="L170" s="7"/>
      <c r="M170" s="7"/>
      <c r="N170" s="19"/>
    </row>
    <row r="171" spans="1:14" ht="24" customHeight="1">
      <c r="A171" s="7" t="s">
        <v>153</v>
      </c>
      <c r="B171" s="7"/>
      <c r="C171" s="7"/>
      <c r="D171" s="7"/>
      <c r="E171" s="7"/>
      <c r="F171" s="23"/>
      <c r="G171" s="14"/>
      <c r="H171" s="14"/>
      <c r="I171" s="7"/>
      <c r="J171" s="7"/>
      <c r="K171" s="7"/>
      <c r="L171" s="7"/>
      <c r="M171" s="7"/>
      <c r="N171" s="19"/>
    </row>
    <row r="172" spans="1:14" ht="24" customHeight="1">
      <c r="A172" s="7"/>
      <c r="B172" s="7"/>
      <c r="C172" s="7"/>
      <c r="D172" s="7"/>
      <c r="E172" s="7"/>
      <c r="F172" s="23"/>
      <c r="G172" s="14"/>
      <c r="H172" s="14"/>
      <c r="I172" s="7"/>
      <c r="J172" s="7"/>
      <c r="K172" s="7"/>
      <c r="L172" s="7"/>
      <c r="M172" s="7"/>
      <c r="N172" s="7"/>
    </row>
    <row r="173" spans="1:14" ht="24" customHeight="1">
      <c r="A173" s="36"/>
      <c r="B173" s="36"/>
      <c r="C173" s="36"/>
      <c r="D173" s="36"/>
      <c r="E173" s="36"/>
      <c r="F173" s="25"/>
      <c r="G173" s="56"/>
      <c r="H173" s="206" t="s">
        <v>26</v>
      </c>
      <c r="I173" s="206"/>
      <c r="J173" s="206"/>
      <c r="K173" s="47"/>
      <c r="L173" s="20" t="s">
        <v>32</v>
      </c>
      <c r="M173" s="49"/>
      <c r="N173" s="49"/>
    </row>
    <row r="174" spans="1:14" ht="24" customHeight="1">
      <c r="A174" s="36"/>
      <c r="B174" s="36"/>
      <c r="C174" s="36"/>
      <c r="D174" s="36"/>
      <c r="E174" s="36"/>
      <c r="F174" s="25"/>
      <c r="G174" s="56"/>
      <c r="H174" s="32"/>
      <c r="I174" s="164" t="s">
        <v>162</v>
      </c>
      <c r="J174" s="32"/>
      <c r="K174" s="47"/>
      <c r="L174" s="20"/>
      <c r="M174" s="164" t="s">
        <v>162</v>
      </c>
      <c r="N174" s="49"/>
    </row>
    <row r="175" spans="1:14" ht="24" customHeight="1">
      <c r="A175" s="36"/>
      <c r="B175" s="36"/>
      <c r="C175" s="36"/>
      <c r="D175" s="36"/>
      <c r="E175" s="36"/>
      <c r="F175" s="25"/>
      <c r="G175" s="56"/>
      <c r="H175" s="32"/>
      <c r="I175" s="164" t="s">
        <v>161</v>
      </c>
      <c r="J175" s="32"/>
      <c r="K175" s="47"/>
      <c r="L175" s="20"/>
      <c r="M175" s="164" t="s">
        <v>161</v>
      </c>
      <c r="N175" s="49"/>
    </row>
    <row r="176" spans="1:14" ht="24" customHeight="1">
      <c r="A176" s="36"/>
      <c r="B176" s="36"/>
      <c r="C176" s="36"/>
      <c r="D176" s="36"/>
      <c r="E176" s="36"/>
      <c r="F176" s="22" t="s">
        <v>15</v>
      </c>
      <c r="G176" s="48"/>
      <c r="H176" s="50">
        <v>2558</v>
      </c>
      <c r="I176" s="36"/>
      <c r="J176" s="50">
        <v>2557</v>
      </c>
      <c r="K176" s="50"/>
      <c r="L176" s="50">
        <v>2558</v>
      </c>
      <c r="M176" s="36"/>
      <c r="N176" s="50">
        <v>2557</v>
      </c>
    </row>
    <row r="177" spans="1:14" ht="24" customHeight="1">
      <c r="A177" s="36"/>
      <c r="B177" s="36"/>
      <c r="C177" s="36"/>
      <c r="D177" s="36"/>
      <c r="E177" s="36"/>
      <c r="F177" s="22"/>
      <c r="G177" s="48"/>
      <c r="H177" s="207" t="s">
        <v>31</v>
      </c>
      <c r="I177" s="207"/>
      <c r="J177" s="207"/>
      <c r="K177" s="207"/>
      <c r="L177" s="207"/>
      <c r="M177" s="207"/>
      <c r="N177" s="207"/>
    </row>
    <row r="178" spans="1:14" ht="24" customHeight="1">
      <c r="A178" s="47"/>
      <c r="B178" s="47"/>
      <c r="C178" s="47"/>
      <c r="D178" s="47"/>
      <c r="E178" s="47"/>
      <c r="F178" s="60"/>
      <c r="G178" s="58"/>
      <c r="H178" s="58"/>
      <c r="I178" s="47"/>
      <c r="J178" s="58"/>
      <c r="K178" s="47"/>
      <c r="L178" s="47"/>
      <c r="M178" s="47"/>
      <c r="N178" s="47"/>
    </row>
    <row r="179" spans="1:14" ht="24" customHeight="1">
      <c r="A179" s="57" t="s">
        <v>66</v>
      </c>
      <c r="B179" s="36"/>
      <c r="C179" s="36"/>
      <c r="D179" s="36"/>
      <c r="E179" s="36"/>
      <c r="G179" s="36"/>
      <c r="H179" s="83"/>
      <c r="I179" s="36"/>
      <c r="J179" s="83"/>
      <c r="K179" s="36"/>
      <c r="L179" s="83"/>
      <c r="M179" s="9"/>
      <c r="N179" s="83"/>
    </row>
    <row r="180" spans="1:14" ht="24" customHeight="1">
      <c r="A180" s="57"/>
      <c r="B180" s="34" t="s">
        <v>47</v>
      </c>
      <c r="C180" s="36"/>
      <c r="D180" s="36"/>
      <c r="E180" s="36"/>
      <c r="F180" s="25"/>
      <c r="G180" s="56"/>
      <c r="H180" s="94">
        <v>1321108</v>
      </c>
      <c r="I180" s="64"/>
      <c r="J180" s="94">
        <v>868389</v>
      </c>
      <c r="K180" s="64"/>
      <c r="L180" s="94">
        <f>L165</f>
        <v>740706</v>
      </c>
      <c r="M180" s="11"/>
      <c r="N180" s="94">
        <f>N165</f>
        <v>189426</v>
      </c>
    </row>
    <row r="181" spans="1:14" ht="24" customHeight="1">
      <c r="A181" s="57"/>
      <c r="B181" s="34" t="s">
        <v>67</v>
      </c>
      <c r="C181" s="36"/>
      <c r="D181" s="36"/>
      <c r="E181" s="36"/>
      <c r="F181" s="25"/>
      <c r="G181" s="56"/>
      <c r="H181" s="83">
        <v>505</v>
      </c>
      <c r="I181" s="64"/>
      <c r="J181" s="83">
        <v>615</v>
      </c>
      <c r="K181" s="64"/>
      <c r="L181" s="68">
        <v>0</v>
      </c>
      <c r="M181" s="162"/>
      <c r="N181" s="68">
        <v>0</v>
      </c>
    </row>
    <row r="182" spans="1:14" ht="24" customHeight="1" thickBot="1">
      <c r="A182" s="47" t="s">
        <v>99</v>
      </c>
      <c r="B182" s="3"/>
      <c r="C182" s="3"/>
      <c r="D182" s="3"/>
      <c r="E182" s="3"/>
      <c r="F182" s="59"/>
      <c r="G182" s="32"/>
      <c r="H182" s="86">
        <f>SUM(H180:H181)</f>
        <v>1321613</v>
      </c>
      <c r="I182" s="3"/>
      <c r="J182" s="86">
        <f>J165</f>
        <v>869004</v>
      </c>
      <c r="K182" s="3"/>
      <c r="L182" s="86">
        <f>L165</f>
        <v>740706</v>
      </c>
      <c r="M182" s="11"/>
      <c r="N182" s="86">
        <f>N165</f>
        <v>189426</v>
      </c>
    </row>
    <row r="183" spans="1:14" ht="24" customHeight="1" thickTop="1">
      <c r="A183" s="47"/>
      <c r="B183" s="47"/>
      <c r="C183" s="47"/>
      <c r="D183" s="47"/>
      <c r="E183" s="47"/>
      <c r="F183" s="60"/>
      <c r="G183" s="58"/>
      <c r="H183" s="58"/>
      <c r="I183" s="47"/>
      <c r="J183" s="58"/>
      <c r="K183" s="47"/>
      <c r="L183" s="47"/>
      <c r="M183" s="47"/>
      <c r="N183" s="47"/>
    </row>
    <row r="184" spans="1:14" ht="24" customHeight="1">
      <c r="A184" s="57" t="s">
        <v>155</v>
      </c>
      <c r="B184" s="36"/>
      <c r="C184" s="36"/>
      <c r="D184" s="36"/>
      <c r="E184" s="36"/>
      <c r="G184" s="36"/>
      <c r="H184" s="83"/>
      <c r="I184" s="36"/>
      <c r="J184" s="83"/>
      <c r="K184" s="36"/>
      <c r="L184" s="83"/>
      <c r="M184" s="9"/>
      <c r="N184" s="83"/>
    </row>
    <row r="185" spans="1:14" ht="24" customHeight="1">
      <c r="A185" s="57"/>
      <c r="B185" s="34" t="s">
        <v>47</v>
      </c>
      <c r="C185" s="36"/>
      <c r="D185" s="36"/>
      <c r="E185" s="36"/>
      <c r="F185" s="25"/>
      <c r="G185" s="56"/>
      <c r="H185" s="94">
        <v>1321108</v>
      </c>
      <c r="I185" s="64"/>
      <c r="J185" s="94">
        <v>868389</v>
      </c>
      <c r="K185" s="64"/>
      <c r="L185" s="94">
        <f>L169</f>
        <v>740706</v>
      </c>
      <c r="M185" s="11"/>
      <c r="N185" s="94">
        <f>N169</f>
        <v>189426</v>
      </c>
    </row>
    <row r="186" spans="1:14" ht="24" customHeight="1">
      <c r="A186" s="57"/>
      <c r="B186" s="34" t="s">
        <v>67</v>
      </c>
      <c r="C186" s="36"/>
      <c r="D186" s="36"/>
      <c r="E186" s="36"/>
      <c r="F186" s="25"/>
      <c r="G186" s="56"/>
      <c r="H186" s="83">
        <v>505</v>
      </c>
      <c r="I186" s="64"/>
      <c r="J186" s="83">
        <v>615</v>
      </c>
      <c r="K186" s="64"/>
      <c r="L186" s="68">
        <v>0</v>
      </c>
      <c r="M186" s="162"/>
      <c r="N186" s="68">
        <v>0</v>
      </c>
    </row>
    <row r="187" spans="1:14" ht="24" customHeight="1" thickBot="1">
      <c r="A187" s="47" t="s">
        <v>94</v>
      </c>
      <c r="B187" s="3"/>
      <c r="C187" s="3"/>
      <c r="D187" s="3"/>
      <c r="E187" s="3"/>
      <c r="F187" s="59"/>
      <c r="G187" s="32"/>
      <c r="H187" s="86">
        <f>SUM(H185:H186)</f>
        <v>1321613</v>
      </c>
      <c r="I187" s="3"/>
      <c r="J187" s="86">
        <f>SUM(J185:J186)</f>
        <v>869004</v>
      </c>
      <c r="K187" s="3"/>
      <c r="L187" s="86">
        <f>L180</f>
        <v>740706</v>
      </c>
      <c r="M187" s="11"/>
      <c r="N187" s="86">
        <f>N180</f>
        <v>189426</v>
      </c>
    </row>
    <row r="188" spans="1:14" ht="24" customHeight="1" thickTop="1">
      <c r="A188" s="47"/>
      <c r="B188" s="3"/>
      <c r="C188" s="3"/>
      <c r="D188" s="3"/>
      <c r="E188" s="3"/>
      <c r="F188" s="59"/>
      <c r="G188" s="32"/>
      <c r="H188" s="104"/>
      <c r="I188" s="3"/>
      <c r="J188" s="104"/>
      <c r="K188" s="3"/>
      <c r="L188" s="104"/>
      <c r="M188" s="11"/>
      <c r="N188" s="104"/>
    </row>
    <row r="189" spans="1:14" ht="24" customHeight="1">
      <c r="A189" s="3" t="s">
        <v>68</v>
      </c>
      <c r="B189" s="36"/>
      <c r="C189" s="36"/>
      <c r="D189" s="36"/>
      <c r="E189" s="36"/>
      <c r="F189" s="25"/>
      <c r="G189" s="56"/>
      <c r="H189" s="36"/>
      <c r="I189" s="36"/>
      <c r="J189" s="36"/>
      <c r="K189" s="36"/>
      <c r="L189" s="36"/>
      <c r="M189" s="36"/>
      <c r="N189" s="36"/>
    </row>
    <row r="190" spans="1:14" ht="24" customHeight="1" thickBot="1">
      <c r="A190" s="58" t="s">
        <v>34</v>
      </c>
      <c r="B190" s="36"/>
      <c r="C190" s="36"/>
      <c r="D190" s="36"/>
      <c r="E190" s="36"/>
      <c r="F190" s="25">
        <v>24</v>
      </c>
      <c r="G190" s="56"/>
      <c r="H190" s="146">
        <v>0.353616597491177</v>
      </c>
      <c r="I190" s="147"/>
      <c r="J190" s="146">
        <v>0.23</v>
      </c>
      <c r="K190" s="147"/>
      <c r="L190" s="146">
        <v>0.198580635088472</v>
      </c>
      <c r="M190" s="147"/>
      <c r="N190" s="146">
        <v>0.05</v>
      </c>
    </row>
    <row r="191" spans="1:14" ht="24" customHeight="1" thickTop="1">
      <c r="A191" s="6"/>
      <c r="B191" s="6"/>
      <c r="C191" s="6"/>
      <c r="D191" s="6"/>
      <c r="E191" s="6"/>
      <c r="I191" s="6"/>
      <c r="J191" s="6"/>
      <c r="K191" s="6"/>
      <c r="L191" s="46"/>
      <c r="M191" s="6"/>
      <c r="N191" s="6"/>
    </row>
  </sheetData>
  <sheetProtection password="F7ED" sheet="1"/>
  <mergeCells count="14">
    <mergeCell ref="H144:J144"/>
    <mergeCell ref="H148:N148"/>
    <mergeCell ref="H173:J173"/>
    <mergeCell ref="H177:N177"/>
    <mergeCell ref="H123:J123"/>
    <mergeCell ref="H127:N127"/>
    <mergeCell ref="H94:J94"/>
    <mergeCell ref="H98:N98"/>
    <mergeCell ref="H5:J5"/>
    <mergeCell ref="H9:N9"/>
    <mergeCell ref="H38:J38"/>
    <mergeCell ref="H42:N42"/>
    <mergeCell ref="H70:J70"/>
    <mergeCell ref="H74:N74"/>
  </mergeCells>
  <printOptions/>
  <pageMargins left="0.866141732283465" right="0.196850393700787" top="0.47244094488189" bottom="0.393700787401575" header="0.511811023622047" footer="0.393700787401575"/>
  <pageSetup firstPageNumber="2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6" manualBreakCount="6">
    <brk id="33" max="255" man="1"/>
    <brk id="65" max="255" man="1"/>
    <brk id="90" max="255" man="1"/>
    <brk id="119" max="13" man="1"/>
    <brk id="140" max="13" man="1"/>
    <brk id="1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U134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9.140625" defaultRowHeight="23.25" customHeight="1"/>
  <cols>
    <col min="1" max="1" width="2.28125" style="113" customWidth="1"/>
    <col min="2" max="2" width="43.00390625" style="119" customWidth="1"/>
    <col min="3" max="3" width="8.421875" style="112" customWidth="1"/>
    <col min="4" max="4" width="3.57421875" style="113" customWidth="1"/>
    <col min="5" max="5" width="13.7109375" style="113" customWidth="1"/>
    <col min="6" max="6" width="1.7109375" style="116" customWidth="1"/>
    <col min="7" max="7" width="13.7109375" style="113" customWidth="1"/>
    <col min="8" max="8" width="1.8515625" style="116" customWidth="1"/>
    <col min="9" max="9" width="12.8515625" style="113" customWidth="1"/>
    <col min="10" max="10" width="2.00390625" style="116" customWidth="1"/>
    <col min="11" max="11" width="13.7109375" style="113" customWidth="1"/>
    <col min="12" max="12" width="2.00390625" style="116" customWidth="1"/>
    <col min="13" max="13" width="15.57421875" style="113" customWidth="1"/>
    <col min="14" max="14" width="2.28125" style="116" customWidth="1"/>
    <col min="15" max="15" width="13.8515625" style="113" customWidth="1"/>
    <col min="16" max="16" width="1.7109375" style="116" customWidth="1"/>
    <col min="17" max="17" width="13.00390625" style="113" customWidth="1"/>
    <col min="18" max="18" width="1.7109375" style="116" customWidth="1"/>
    <col min="19" max="19" width="14.421875" style="113" customWidth="1"/>
    <col min="20" max="20" width="0.9921875" style="113" customWidth="1"/>
    <col min="21" max="21" width="18.7109375" style="113" bestFit="1" customWidth="1"/>
    <col min="22" max="16384" width="9.140625" style="113" customWidth="1"/>
  </cols>
  <sheetData>
    <row r="1" spans="1:18" s="108" customFormat="1" ht="23.25" customHeight="1">
      <c r="A1" s="106" t="s">
        <v>51</v>
      </c>
      <c r="C1" s="107"/>
      <c r="F1" s="195"/>
      <c r="H1" s="195"/>
      <c r="J1" s="195"/>
      <c r="L1" s="195"/>
      <c r="N1" s="195"/>
      <c r="P1" s="195"/>
      <c r="R1" s="195"/>
    </row>
    <row r="2" spans="1:21" s="108" customFormat="1" ht="23.25" customHeight="1">
      <c r="A2" s="106" t="s">
        <v>250</v>
      </c>
      <c r="C2" s="107"/>
      <c r="F2" s="195"/>
      <c r="H2" s="195"/>
      <c r="J2" s="195"/>
      <c r="L2" s="195"/>
      <c r="N2" s="195"/>
      <c r="P2" s="195"/>
      <c r="R2" s="195"/>
      <c r="U2" s="109"/>
    </row>
    <row r="3" spans="6:21" s="108" customFormat="1" ht="23.25" customHeight="1">
      <c r="F3" s="195"/>
      <c r="H3" s="195"/>
      <c r="J3" s="195"/>
      <c r="L3" s="195"/>
      <c r="N3" s="195"/>
      <c r="P3" s="195"/>
      <c r="R3" s="195"/>
      <c r="U3" s="110"/>
    </row>
    <row r="4" spans="2:21" s="116" customFormat="1" ht="20.25" customHeight="1">
      <c r="B4" s="114"/>
      <c r="C4" s="115"/>
      <c r="E4" s="209" t="s">
        <v>72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U4" s="110"/>
    </row>
    <row r="5" spans="5:21" ht="26.25" customHeight="1">
      <c r="E5" s="118"/>
      <c r="F5" s="118"/>
      <c r="G5" s="118"/>
      <c r="H5" s="118"/>
      <c r="I5" s="118"/>
      <c r="J5" s="118"/>
      <c r="K5" s="118"/>
      <c r="L5" s="120"/>
      <c r="M5" s="210" t="s">
        <v>115</v>
      </c>
      <c r="N5" s="210"/>
      <c r="O5" s="118"/>
      <c r="P5" s="117"/>
      <c r="Q5" s="117"/>
      <c r="R5" s="117"/>
      <c r="S5" s="117"/>
      <c r="U5" s="109"/>
    </row>
    <row r="6" spans="5:21" ht="26.25" customHeight="1">
      <c r="E6" s="118"/>
      <c r="F6" s="118"/>
      <c r="G6" s="118"/>
      <c r="H6" s="118"/>
      <c r="I6" s="118"/>
      <c r="J6" s="118"/>
      <c r="K6" s="118"/>
      <c r="L6" s="120"/>
      <c r="M6" s="211" t="s">
        <v>9</v>
      </c>
      <c r="N6" s="211"/>
      <c r="O6" s="118"/>
      <c r="P6" s="117"/>
      <c r="Q6" s="117"/>
      <c r="R6" s="117"/>
      <c r="S6" s="117"/>
      <c r="U6" s="109"/>
    </row>
    <row r="7" spans="3:20" ht="21.75">
      <c r="C7" s="121"/>
      <c r="D7" s="122"/>
      <c r="E7" s="121"/>
      <c r="H7" s="198"/>
      <c r="I7" s="212" t="s">
        <v>61</v>
      </c>
      <c r="J7" s="212"/>
      <c r="K7" s="212"/>
      <c r="L7" s="196"/>
      <c r="M7" s="121" t="s">
        <v>122</v>
      </c>
      <c r="N7" s="198"/>
      <c r="O7" s="121"/>
      <c r="Q7" s="123" t="s">
        <v>74</v>
      </c>
      <c r="R7" s="196"/>
      <c r="S7" s="124"/>
      <c r="T7" s="125"/>
    </row>
    <row r="8" spans="3:20" ht="21.75">
      <c r="C8" s="122"/>
      <c r="D8" s="122"/>
      <c r="E8" s="123" t="s">
        <v>75</v>
      </c>
      <c r="F8" s="196"/>
      <c r="G8" s="123" t="s">
        <v>80</v>
      </c>
      <c r="H8" s="198"/>
      <c r="I8" s="123" t="s">
        <v>76</v>
      </c>
      <c r="J8" s="194"/>
      <c r="M8" s="121" t="s">
        <v>82</v>
      </c>
      <c r="N8" s="198"/>
      <c r="O8" s="123" t="s">
        <v>95</v>
      </c>
      <c r="Q8" s="123" t="s">
        <v>77</v>
      </c>
      <c r="R8" s="196"/>
      <c r="S8" s="123" t="s">
        <v>27</v>
      </c>
      <c r="T8" s="125"/>
    </row>
    <row r="9" spans="3:20" ht="21.75">
      <c r="C9" s="122" t="s">
        <v>15</v>
      </c>
      <c r="D9" s="122"/>
      <c r="E9" s="123" t="s">
        <v>25</v>
      </c>
      <c r="F9" s="196"/>
      <c r="G9" s="123" t="s">
        <v>93</v>
      </c>
      <c r="H9" s="198"/>
      <c r="I9" s="123" t="s">
        <v>78</v>
      </c>
      <c r="J9" s="194"/>
      <c r="K9" s="123" t="s">
        <v>81</v>
      </c>
      <c r="L9" s="194"/>
      <c r="M9" s="123" t="s">
        <v>123</v>
      </c>
      <c r="N9" s="194"/>
      <c r="O9" s="123" t="s">
        <v>114</v>
      </c>
      <c r="Q9" s="123" t="s">
        <v>79</v>
      </c>
      <c r="R9" s="196"/>
      <c r="S9" s="123" t="s">
        <v>28</v>
      </c>
      <c r="T9" s="125"/>
    </row>
    <row r="10" spans="3:20" ht="21.75">
      <c r="C10" s="122"/>
      <c r="D10" s="122"/>
      <c r="E10" s="213" t="s">
        <v>31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125"/>
    </row>
    <row r="11" spans="1:20" ht="21.75">
      <c r="A11" s="111" t="s">
        <v>163</v>
      </c>
      <c r="C11" s="122"/>
      <c r="D11" s="122"/>
      <c r="E11" s="122"/>
      <c r="F11" s="120"/>
      <c r="G11" s="122"/>
      <c r="H11" s="120"/>
      <c r="I11" s="122"/>
      <c r="J11" s="120"/>
      <c r="K11" s="122"/>
      <c r="L11" s="120"/>
      <c r="M11" s="122"/>
      <c r="N11" s="120"/>
      <c r="O11" s="122"/>
      <c r="P11" s="120"/>
      <c r="Q11" s="122"/>
      <c r="R11" s="120"/>
      <c r="S11" s="122"/>
      <c r="T11" s="125"/>
    </row>
    <row r="12" spans="1:19" ht="21.75">
      <c r="A12" s="111" t="s">
        <v>71</v>
      </c>
      <c r="C12" s="119"/>
      <c r="D12" s="112"/>
      <c r="E12" s="126">
        <v>373000</v>
      </c>
      <c r="F12" s="127"/>
      <c r="G12" s="126">
        <v>3680616</v>
      </c>
      <c r="H12" s="126"/>
      <c r="I12" s="126">
        <v>17700</v>
      </c>
      <c r="J12" s="128"/>
      <c r="K12" s="126">
        <v>335174</v>
      </c>
      <c r="L12" s="126"/>
      <c r="M12" s="126">
        <v>-46945</v>
      </c>
      <c r="N12" s="126"/>
      <c r="O12" s="126">
        <f>SUM(E12:N12)</f>
        <v>4359545</v>
      </c>
      <c r="P12" s="126"/>
      <c r="Q12" s="126">
        <v>2964</v>
      </c>
      <c r="R12" s="126"/>
      <c r="S12" s="126">
        <f>SUM(O12:Q12)</f>
        <v>4362509</v>
      </c>
    </row>
    <row r="13" spans="1:19" ht="21.75">
      <c r="A13" s="17" t="s">
        <v>172</v>
      </c>
      <c r="B13" s="43"/>
      <c r="C13" s="119"/>
      <c r="D13" s="112"/>
      <c r="E13" s="126"/>
      <c r="F13" s="127"/>
      <c r="G13" s="126"/>
      <c r="H13" s="126"/>
      <c r="I13" s="126"/>
      <c r="J13" s="128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21.75">
      <c r="A14" s="43"/>
      <c r="B14" s="17" t="s">
        <v>173</v>
      </c>
      <c r="C14" s="119"/>
      <c r="D14" s="112"/>
      <c r="E14" s="126"/>
      <c r="F14" s="127"/>
      <c r="G14" s="126"/>
      <c r="H14" s="126"/>
      <c r="I14" s="126"/>
      <c r="J14" s="128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21.75">
      <c r="A15" s="43"/>
      <c r="B15" s="17" t="s">
        <v>174</v>
      </c>
      <c r="C15" s="119"/>
      <c r="D15" s="112"/>
      <c r="E15" s="126"/>
      <c r="F15" s="127"/>
      <c r="G15" s="126"/>
      <c r="H15" s="126"/>
      <c r="I15" s="126"/>
      <c r="J15" s="128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21.75">
      <c r="A16" s="142"/>
      <c r="B16" s="34" t="s">
        <v>175</v>
      </c>
      <c r="C16" s="145">
        <v>22</v>
      </c>
      <c r="D16" s="112"/>
      <c r="E16" s="171">
        <v>0</v>
      </c>
      <c r="F16" s="129"/>
      <c r="G16" s="171">
        <v>0</v>
      </c>
      <c r="H16" s="135"/>
      <c r="I16" s="171">
        <v>0</v>
      </c>
      <c r="J16" s="137"/>
      <c r="K16" s="171">
        <v>-74600</v>
      </c>
      <c r="L16" s="135"/>
      <c r="M16" s="171">
        <v>0</v>
      </c>
      <c r="N16" s="135"/>
      <c r="O16" s="171">
        <f>SUM(E16:N16)</f>
        <v>-74600</v>
      </c>
      <c r="P16" s="135"/>
      <c r="Q16" s="171">
        <v>0</v>
      </c>
      <c r="R16" s="135"/>
      <c r="S16" s="171">
        <f>SUM(O16:Q16)</f>
        <v>-74600</v>
      </c>
    </row>
    <row r="17" spans="1:19" ht="21.75">
      <c r="A17" s="111"/>
      <c r="B17" s="17" t="s">
        <v>176</v>
      </c>
      <c r="C17" s="119"/>
      <c r="D17" s="112"/>
      <c r="E17" s="135"/>
      <c r="F17" s="129"/>
      <c r="G17" s="135"/>
      <c r="H17" s="135"/>
      <c r="I17" s="135"/>
      <c r="J17" s="137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19" ht="21.75">
      <c r="A18" s="111"/>
      <c r="B18" s="43" t="s">
        <v>177</v>
      </c>
      <c r="C18" s="119"/>
      <c r="D18" s="112"/>
      <c r="E18" s="168">
        <f>SUM(E16:E17)</f>
        <v>0</v>
      </c>
      <c r="F18" s="127"/>
      <c r="G18" s="168">
        <f>SUM(G16:G17)</f>
        <v>0</v>
      </c>
      <c r="H18" s="126"/>
      <c r="I18" s="168">
        <f>SUM(I16:I17)</f>
        <v>0</v>
      </c>
      <c r="J18" s="128"/>
      <c r="K18" s="168">
        <f>SUM(K16:K17)</f>
        <v>-74600</v>
      </c>
      <c r="L18" s="126"/>
      <c r="M18" s="168">
        <f>SUM(M16:M17)</f>
        <v>0</v>
      </c>
      <c r="N18" s="126"/>
      <c r="O18" s="168">
        <f>SUM(O16:O17)</f>
        <v>-74600</v>
      </c>
      <c r="P18" s="126"/>
      <c r="Q18" s="168">
        <f>SUM(Q16:Q17)</f>
        <v>0</v>
      </c>
      <c r="R18" s="126"/>
      <c r="S18" s="168">
        <f>SUM(S16:S17)</f>
        <v>-74600</v>
      </c>
    </row>
    <row r="19" spans="1:19" ht="21.75">
      <c r="A19" s="169" t="s">
        <v>178</v>
      </c>
      <c r="B19" s="43"/>
      <c r="C19" s="119"/>
      <c r="D19" s="112"/>
      <c r="E19" s="126"/>
      <c r="F19" s="127"/>
      <c r="G19" s="126"/>
      <c r="H19" s="126"/>
      <c r="I19" s="126"/>
      <c r="J19" s="128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21.75">
      <c r="A20" s="170"/>
      <c r="B20" s="34" t="s">
        <v>251</v>
      </c>
      <c r="C20" s="122"/>
      <c r="D20" s="112"/>
      <c r="E20" s="176">
        <v>0</v>
      </c>
      <c r="F20" s="129"/>
      <c r="G20" s="176">
        <v>0</v>
      </c>
      <c r="H20" s="129"/>
      <c r="I20" s="177">
        <v>0</v>
      </c>
      <c r="J20" s="129"/>
      <c r="K20" s="177">
        <v>868389</v>
      </c>
      <c r="L20" s="129"/>
      <c r="M20" s="177">
        <v>0</v>
      </c>
      <c r="N20" s="129"/>
      <c r="O20" s="171">
        <f>SUM(K20:M20)</f>
        <v>868389</v>
      </c>
      <c r="P20" s="199"/>
      <c r="Q20" s="176">
        <v>615</v>
      </c>
      <c r="R20" s="199"/>
      <c r="S20" s="171">
        <f>SUM(O20:Q20)</f>
        <v>869004</v>
      </c>
    </row>
    <row r="21" spans="1:19" ht="21.75">
      <c r="A21" s="169" t="s">
        <v>94</v>
      </c>
      <c r="B21" s="34"/>
      <c r="C21" s="119"/>
      <c r="D21" s="112"/>
      <c r="E21" s="126">
        <f>SUM(E20)</f>
        <v>0</v>
      </c>
      <c r="F21" s="127"/>
      <c r="G21" s="126">
        <f>SUM(G20)</f>
        <v>0</v>
      </c>
      <c r="H21" s="126"/>
      <c r="I21" s="126">
        <f>SUM(I20)</f>
        <v>0</v>
      </c>
      <c r="J21" s="128"/>
      <c r="K21" s="126">
        <f>SUM(K20)</f>
        <v>868389</v>
      </c>
      <c r="L21" s="126"/>
      <c r="M21" s="126">
        <f>SUM(M20)</f>
        <v>0</v>
      </c>
      <c r="N21" s="126"/>
      <c r="O21" s="126">
        <f>SUM(O20)</f>
        <v>868389</v>
      </c>
      <c r="P21" s="126"/>
      <c r="Q21" s="126">
        <f>SUM(Q20)</f>
        <v>615</v>
      </c>
      <c r="R21" s="126"/>
      <c r="S21" s="126">
        <f>SUM(S20)</f>
        <v>869004</v>
      </c>
    </row>
    <row r="22" spans="1:19" s="134" customFormat="1" ht="21.75">
      <c r="A22" s="111" t="s">
        <v>167</v>
      </c>
      <c r="B22" s="172"/>
      <c r="C22" s="145">
        <v>21</v>
      </c>
      <c r="D22" s="173"/>
      <c r="E22" s="174">
        <v>0</v>
      </c>
      <c r="F22" s="127"/>
      <c r="G22" s="174">
        <v>0</v>
      </c>
      <c r="H22" s="127"/>
      <c r="I22" s="127">
        <v>19600</v>
      </c>
      <c r="J22" s="127"/>
      <c r="K22" s="133">
        <v>-19600</v>
      </c>
      <c r="L22" s="127"/>
      <c r="M22" s="133">
        <v>0</v>
      </c>
      <c r="N22" s="127"/>
      <c r="O22" s="126">
        <f>SUM(E22:N22)</f>
        <v>0</v>
      </c>
      <c r="P22" s="174"/>
      <c r="Q22" s="175">
        <v>0</v>
      </c>
      <c r="R22" s="174"/>
      <c r="S22" s="126">
        <f>SUM(O22:Q22)</f>
        <v>0</v>
      </c>
    </row>
    <row r="23" spans="1:19" s="134" customFormat="1" ht="23.25" customHeight="1" thickBot="1">
      <c r="A23" s="111" t="s">
        <v>164</v>
      </c>
      <c r="C23" s="130"/>
      <c r="D23" s="131"/>
      <c r="E23" s="132">
        <f aca="true" t="shared" si="0" ref="E23:S23">E12+E18+E22+E21</f>
        <v>373000</v>
      </c>
      <c r="F23" s="126">
        <f t="shared" si="0"/>
        <v>0</v>
      </c>
      <c r="G23" s="132">
        <f t="shared" si="0"/>
        <v>3680616</v>
      </c>
      <c r="H23" s="126">
        <f t="shared" si="0"/>
        <v>0</v>
      </c>
      <c r="I23" s="132">
        <f t="shared" si="0"/>
        <v>37300</v>
      </c>
      <c r="J23" s="126">
        <f t="shared" si="0"/>
        <v>0</v>
      </c>
      <c r="K23" s="132">
        <f t="shared" si="0"/>
        <v>1109363</v>
      </c>
      <c r="L23" s="126">
        <f t="shared" si="0"/>
        <v>0</v>
      </c>
      <c r="M23" s="132">
        <f t="shared" si="0"/>
        <v>-46945</v>
      </c>
      <c r="N23" s="126">
        <f t="shared" si="0"/>
        <v>0</v>
      </c>
      <c r="O23" s="132">
        <f t="shared" si="0"/>
        <v>5153334</v>
      </c>
      <c r="P23" s="126">
        <f t="shared" si="0"/>
        <v>0</v>
      </c>
      <c r="Q23" s="132">
        <f t="shared" si="0"/>
        <v>3579</v>
      </c>
      <c r="R23" s="126">
        <f t="shared" si="0"/>
        <v>0</v>
      </c>
      <c r="S23" s="132">
        <f t="shared" si="0"/>
        <v>5156913</v>
      </c>
    </row>
    <row r="24" spans="1:19" s="134" customFormat="1" ht="23.25" customHeight="1" thickTop="1">
      <c r="A24" s="111"/>
      <c r="C24" s="130"/>
      <c r="D24" s="131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8" s="108" customFormat="1" ht="23.25" customHeight="1">
      <c r="A25" s="106" t="s">
        <v>51</v>
      </c>
      <c r="C25" s="107"/>
      <c r="F25" s="195"/>
      <c r="H25" s="195"/>
      <c r="J25" s="195"/>
      <c r="L25" s="195"/>
      <c r="N25" s="195"/>
      <c r="P25" s="195"/>
      <c r="R25" s="195"/>
    </row>
    <row r="26" spans="1:21" s="108" customFormat="1" ht="23.25" customHeight="1">
      <c r="A26" s="106" t="s">
        <v>250</v>
      </c>
      <c r="C26" s="107"/>
      <c r="F26" s="195"/>
      <c r="H26" s="195"/>
      <c r="J26" s="195"/>
      <c r="L26" s="195"/>
      <c r="N26" s="195"/>
      <c r="P26" s="195"/>
      <c r="R26" s="195"/>
      <c r="U26" s="109"/>
    </row>
    <row r="27" spans="6:21" s="108" customFormat="1" ht="23.25" customHeight="1">
      <c r="F27" s="195"/>
      <c r="H27" s="195"/>
      <c r="J27" s="195"/>
      <c r="L27" s="195"/>
      <c r="N27" s="195"/>
      <c r="P27" s="195"/>
      <c r="R27" s="195"/>
      <c r="U27" s="110"/>
    </row>
    <row r="28" spans="2:21" s="116" customFormat="1" ht="20.25" customHeight="1">
      <c r="B28" s="114"/>
      <c r="C28" s="115"/>
      <c r="E28" s="209" t="s">
        <v>72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U28" s="110"/>
    </row>
    <row r="29" spans="5:21" ht="26.25" customHeight="1">
      <c r="E29" s="118"/>
      <c r="F29" s="118"/>
      <c r="G29" s="118"/>
      <c r="H29" s="118"/>
      <c r="I29" s="118"/>
      <c r="J29" s="118"/>
      <c r="K29" s="118"/>
      <c r="L29" s="120"/>
      <c r="M29" s="210" t="s">
        <v>115</v>
      </c>
      <c r="N29" s="210"/>
      <c r="O29" s="118"/>
      <c r="P29" s="117"/>
      <c r="Q29" s="117"/>
      <c r="R29" s="117"/>
      <c r="S29" s="117"/>
      <c r="U29" s="109"/>
    </row>
    <row r="30" spans="5:21" ht="26.25" customHeight="1">
      <c r="E30" s="118"/>
      <c r="F30" s="118"/>
      <c r="G30" s="118"/>
      <c r="H30" s="118"/>
      <c r="I30" s="118"/>
      <c r="J30" s="118"/>
      <c r="K30" s="118"/>
      <c r="L30" s="120"/>
      <c r="M30" s="211" t="s">
        <v>9</v>
      </c>
      <c r="N30" s="211"/>
      <c r="O30" s="118"/>
      <c r="P30" s="117"/>
      <c r="Q30" s="117"/>
      <c r="R30" s="117"/>
      <c r="S30" s="117"/>
      <c r="U30" s="109"/>
    </row>
    <row r="31" spans="3:20" ht="21.75">
      <c r="C31" s="121"/>
      <c r="D31" s="122"/>
      <c r="E31" s="121"/>
      <c r="H31" s="198"/>
      <c r="I31" s="212" t="s">
        <v>61</v>
      </c>
      <c r="J31" s="212"/>
      <c r="K31" s="212"/>
      <c r="L31" s="196"/>
      <c r="M31" s="121" t="s">
        <v>122</v>
      </c>
      <c r="N31" s="198"/>
      <c r="O31" s="121"/>
      <c r="Q31" s="123" t="s">
        <v>74</v>
      </c>
      <c r="R31" s="196"/>
      <c r="S31" s="124"/>
      <c r="T31" s="125"/>
    </row>
    <row r="32" spans="3:20" ht="21.75">
      <c r="C32" s="122"/>
      <c r="D32" s="122"/>
      <c r="E32" s="123" t="s">
        <v>75</v>
      </c>
      <c r="F32" s="196"/>
      <c r="G32" s="123" t="s">
        <v>80</v>
      </c>
      <c r="H32" s="198"/>
      <c r="I32" s="123" t="s">
        <v>76</v>
      </c>
      <c r="J32" s="194"/>
      <c r="M32" s="121" t="s">
        <v>82</v>
      </c>
      <c r="N32" s="198"/>
      <c r="O32" s="123" t="s">
        <v>95</v>
      </c>
      <c r="Q32" s="123" t="s">
        <v>77</v>
      </c>
      <c r="R32" s="196"/>
      <c r="S32" s="123" t="s">
        <v>27</v>
      </c>
      <c r="T32" s="125"/>
    </row>
    <row r="33" spans="3:20" ht="21.75">
      <c r="C33" s="122" t="s">
        <v>15</v>
      </c>
      <c r="D33" s="122"/>
      <c r="E33" s="123" t="s">
        <v>25</v>
      </c>
      <c r="F33" s="196"/>
      <c r="G33" s="123" t="s">
        <v>93</v>
      </c>
      <c r="H33" s="198"/>
      <c r="I33" s="123" t="s">
        <v>78</v>
      </c>
      <c r="J33" s="194"/>
      <c r="K33" s="123" t="s">
        <v>81</v>
      </c>
      <c r="L33" s="194"/>
      <c r="M33" s="123" t="s">
        <v>123</v>
      </c>
      <c r="N33" s="194"/>
      <c r="O33" s="123" t="s">
        <v>114</v>
      </c>
      <c r="Q33" s="123" t="s">
        <v>79</v>
      </c>
      <c r="R33" s="196"/>
      <c r="S33" s="123" t="s">
        <v>28</v>
      </c>
      <c r="T33" s="125"/>
    </row>
    <row r="34" spans="3:20" ht="21.75">
      <c r="C34" s="122"/>
      <c r="D34" s="122"/>
      <c r="E34" s="213" t="s">
        <v>31</v>
      </c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125"/>
    </row>
    <row r="35" spans="1:19" s="134" customFormat="1" ht="23.25" customHeight="1">
      <c r="A35" s="111" t="s">
        <v>165</v>
      </c>
      <c r="C35" s="130"/>
      <c r="D35" s="131"/>
      <c r="E35" s="126"/>
      <c r="F35" s="127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21.75">
      <c r="A36" s="111" t="s">
        <v>139</v>
      </c>
      <c r="C36" s="119"/>
      <c r="D36" s="112"/>
      <c r="E36" s="126">
        <v>373000</v>
      </c>
      <c r="F36" s="127"/>
      <c r="G36" s="126">
        <v>3680616</v>
      </c>
      <c r="H36" s="126"/>
      <c r="I36" s="126">
        <v>37300</v>
      </c>
      <c r="J36" s="128"/>
      <c r="K36" s="126">
        <v>1849430</v>
      </c>
      <c r="L36" s="126"/>
      <c r="M36" s="126">
        <v>-46945</v>
      </c>
      <c r="N36" s="126"/>
      <c r="O36" s="126">
        <f>SUM(E36:N36)</f>
        <v>5893401</v>
      </c>
      <c r="P36" s="126"/>
      <c r="Q36" s="126">
        <v>3981</v>
      </c>
      <c r="R36" s="126"/>
      <c r="S36" s="126">
        <f>SUM(O36:Q36)</f>
        <v>5897382</v>
      </c>
    </row>
    <row r="37" spans="1:19" ht="21.75">
      <c r="A37" s="17" t="s">
        <v>172</v>
      </c>
      <c r="B37" s="43"/>
      <c r="C37" s="119"/>
      <c r="D37" s="112"/>
      <c r="E37" s="126"/>
      <c r="F37" s="127"/>
      <c r="G37" s="126"/>
      <c r="H37" s="126"/>
      <c r="I37" s="126"/>
      <c r="J37" s="128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21.75">
      <c r="A38" s="43"/>
      <c r="B38" s="17" t="s">
        <v>173</v>
      </c>
      <c r="C38" s="119"/>
      <c r="D38" s="112"/>
      <c r="E38" s="126"/>
      <c r="F38" s="127"/>
      <c r="G38" s="126"/>
      <c r="H38" s="126"/>
      <c r="I38" s="126"/>
      <c r="J38" s="128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21.75">
      <c r="A39" s="43"/>
      <c r="B39" s="17" t="s">
        <v>174</v>
      </c>
      <c r="C39" s="119"/>
      <c r="D39" s="112"/>
      <c r="E39" s="126"/>
      <c r="F39" s="127"/>
      <c r="G39" s="126"/>
      <c r="H39" s="126"/>
      <c r="I39" s="126"/>
      <c r="J39" s="128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21.75">
      <c r="A40" s="43"/>
      <c r="B40" s="34" t="s">
        <v>175</v>
      </c>
      <c r="C40" s="145">
        <v>22</v>
      </c>
      <c r="D40" s="112"/>
      <c r="E40" s="171">
        <v>0</v>
      </c>
      <c r="F40" s="129"/>
      <c r="G40" s="171">
        <v>0</v>
      </c>
      <c r="H40" s="135"/>
      <c r="I40" s="171">
        <v>0</v>
      </c>
      <c r="J40" s="137"/>
      <c r="K40" s="171">
        <v>-74600</v>
      </c>
      <c r="L40" s="135"/>
      <c r="M40" s="171">
        <v>0</v>
      </c>
      <c r="N40" s="135"/>
      <c r="O40" s="171">
        <f>SUM(E40:N40)</f>
        <v>-74600</v>
      </c>
      <c r="P40" s="135"/>
      <c r="Q40" s="171">
        <v>0</v>
      </c>
      <c r="R40" s="135"/>
      <c r="S40" s="171">
        <f>SUM(O40:Q40)</f>
        <v>-74600</v>
      </c>
    </row>
    <row r="41" spans="1:19" ht="21.75">
      <c r="A41" s="43"/>
      <c r="B41" s="17" t="s">
        <v>176</v>
      </c>
      <c r="C41" s="119"/>
      <c r="D41" s="112"/>
      <c r="E41" s="126"/>
      <c r="F41" s="127"/>
      <c r="G41" s="126"/>
      <c r="H41" s="126"/>
      <c r="I41" s="126"/>
      <c r="J41" s="128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21.75">
      <c r="A42" s="43"/>
      <c r="B42" s="43" t="s">
        <v>177</v>
      </c>
      <c r="C42" s="119"/>
      <c r="D42" s="112"/>
      <c r="E42" s="168">
        <f>SUM(E40:E41)</f>
        <v>0</v>
      </c>
      <c r="F42" s="126">
        <f aca="true" t="shared" si="1" ref="F42:S42">SUM(F40:F41)</f>
        <v>0</v>
      </c>
      <c r="G42" s="168">
        <f t="shared" si="1"/>
        <v>0</v>
      </c>
      <c r="H42" s="126">
        <f t="shared" si="1"/>
        <v>0</v>
      </c>
      <c r="I42" s="168">
        <f t="shared" si="1"/>
        <v>0</v>
      </c>
      <c r="J42" s="126">
        <f t="shared" si="1"/>
        <v>0</v>
      </c>
      <c r="K42" s="168">
        <f t="shared" si="1"/>
        <v>-74600</v>
      </c>
      <c r="L42" s="126">
        <f t="shared" si="1"/>
        <v>0</v>
      </c>
      <c r="M42" s="168">
        <f t="shared" si="1"/>
        <v>0</v>
      </c>
      <c r="N42" s="126">
        <f t="shared" si="1"/>
        <v>0</v>
      </c>
      <c r="O42" s="168">
        <f t="shared" si="1"/>
        <v>-74600</v>
      </c>
      <c r="P42" s="126">
        <f t="shared" si="1"/>
        <v>0</v>
      </c>
      <c r="Q42" s="168">
        <f t="shared" si="1"/>
        <v>0</v>
      </c>
      <c r="R42" s="126">
        <f t="shared" si="1"/>
        <v>0</v>
      </c>
      <c r="S42" s="168">
        <f t="shared" si="1"/>
        <v>-74600</v>
      </c>
    </row>
    <row r="43" spans="1:19" ht="21.75">
      <c r="A43" s="169" t="s">
        <v>178</v>
      </c>
      <c r="B43" s="43"/>
      <c r="C43" s="119"/>
      <c r="D43" s="112"/>
      <c r="E43" s="126"/>
      <c r="F43" s="127"/>
      <c r="G43" s="126"/>
      <c r="H43" s="126"/>
      <c r="I43" s="126"/>
      <c r="J43" s="128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21.75">
      <c r="A44" s="170"/>
      <c r="B44" s="34" t="s">
        <v>251</v>
      </c>
      <c r="C44" s="119"/>
      <c r="D44" s="112"/>
      <c r="E44" s="176">
        <v>0</v>
      </c>
      <c r="F44" s="129"/>
      <c r="G44" s="176">
        <v>0</v>
      </c>
      <c r="H44" s="129"/>
      <c r="I44" s="177">
        <v>0</v>
      </c>
      <c r="J44" s="129"/>
      <c r="K44" s="177">
        <v>1321108</v>
      </c>
      <c r="L44" s="129"/>
      <c r="M44" s="177">
        <v>0</v>
      </c>
      <c r="N44" s="129"/>
      <c r="O44" s="171">
        <f>SUM(E44:N44)</f>
        <v>1321108</v>
      </c>
      <c r="P44" s="199"/>
      <c r="Q44" s="176">
        <f>+'FS,PL'!H181</f>
        <v>505</v>
      </c>
      <c r="R44" s="199"/>
      <c r="S44" s="171">
        <f>SUM(O44:Q44)</f>
        <v>1321613</v>
      </c>
    </row>
    <row r="45" spans="1:19" ht="21.75">
      <c r="A45" s="169" t="s">
        <v>94</v>
      </c>
      <c r="B45" s="34"/>
      <c r="C45" s="122"/>
      <c r="D45" s="112"/>
      <c r="E45" s="126">
        <f>SUM(E44)</f>
        <v>0</v>
      </c>
      <c r="F45" s="126">
        <f aca="true" t="shared" si="2" ref="F45:S45">SUM(F44)</f>
        <v>0</v>
      </c>
      <c r="G45" s="126">
        <f t="shared" si="2"/>
        <v>0</v>
      </c>
      <c r="H45" s="126">
        <f t="shared" si="2"/>
        <v>0</v>
      </c>
      <c r="I45" s="126">
        <f t="shared" si="2"/>
        <v>0</v>
      </c>
      <c r="J45" s="126">
        <f t="shared" si="2"/>
        <v>0</v>
      </c>
      <c r="K45" s="126">
        <f t="shared" si="2"/>
        <v>1321108</v>
      </c>
      <c r="L45" s="126">
        <f t="shared" si="2"/>
        <v>0</v>
      </c>
      <c r="M45" s="126">
        <f t="shared" si="2"/>
        <v>0</v>
      </c>
      <c r="N45" s="126">
        <f t="shared" si="2"/>
        <v>0</v>
      </c>
      <c r="O45" s="126">
        <f t="shared" si="2"/>
        <v>1321108</v>
      </c>
      <c r="P45" s="126">
        <f t="shared" si="2"/>
        <v>0</v>
      </c>
      <c r="Q45" s="126">
        <f t="shared" si="2"/>
        <v>505</v>
      </c>
      <c r="R45" s="126">
        <f t="shared" si="2"/>
        <v>0</v>
      </c>
      <c r="S45" s="126">
        <f t="shared" si="2"/>
        <v>1321613</v>
      </c>
    </row>
    <row r="46" spans="1:19" s="134" customFormat="1" ht="23.25" customHeight="1" thickBot="1">
      <c r="A46" s="111" t="s">
        <v>166</v>
      </c>
      <c r="C46" s="130"/>
      <c r="D46" s="131"/>
      <c r="E46" s="132">
        <f>+E45+E42+E36</f>
        <v>373000</v>
      </c>
      <c r="F46" s="126">
        <f aca="true" t="shared" si="3" ref="F46:S46">+F45+F42+F36</f>
        <v>0</v>
      </c>
      <c r="G46" s="132">
        <f t="shared" si="3"/>
        <v>3680616</v>
      </c>
      <c r="H46" s="126">
        <f t="shared" si="3"/>
        <v>0</v>
      </c>
      <c r="I46" s="132">
        <f t="shared" si="3"/>
        <v>37300</v>
      </c>
      <c r="J46" s="126">
        <f t="shared" si="3"/>
        <v>0</v>
      </c>
      <c r="K46" s="132">
        <f t="shared" si="3"/>
        <v>3095938</v>
      </c>
      <c r="L46" s="126">
        <f t="shared" si="3"/>
        <v>0</v>
      </c>
      <c r="M46" s="132">
        <f t="shared" si="3"/>
        <v>-46945</v>
      </c>
      <c r="N46" s="126">
        <f t="shared" si="3"/>
        <v>0</v>
      </c>
      <c r="O46" s="132">
        <f t="shared" si="3"/>
        <v>7139909</v>
      </c>
      <c r="P46" s="126">
        <f t="shared" si="3"/>
        <v>0</v>
      </c>
      <c r="Q46" s="132">
        <f t="shared" si="3"/>
        <v>4486</v>
      </c>
      <c r="R46" s="126">
        <f t="shared" si="3"/>
        <v>0</v>
      </c>
      <c r="S46" s="132">
        <f t="shared" si="3"/>
        <v>7144395</v>
      </c>
    </row>
    <row r="47" spans="5:19" ht="23.25" customHeight="1" thickTop="1">
      <c r="E47" s="136"/>
      <c r="F47" s="197"/>
      <c r="G47" s="136"/>
      <c r="H47" s="197"/>
      <c r="I47" s="136"/>
      <c r="J47" s="197"/>
      <c r="K47" s="136"/>
      <c r="L47" s="197"/>
      <c r="M47" s="136"/>
      <c r="N47" s="197"/>
      <c r="O47" s="136"/>
      <c r="P47" s="197"/>
      <c r="Q47" s="136"/>
      <c r="R47" s="197"/>
      <c r="S47" s="136"/>
    </row>
    <row r="74" ht="23.25" customHeight="1">
      <c r="G74" s="113">
        <v>4</v>
      </c>
    </row>
    <row r="83" ht="23.25" customHeight="1">
      <c r="I83" s="113">
        <v>11279676</v>
      </c>
    </row>
    <row r="134" ht="23.25" customHeight="1">
      <c r="G134" s="113" t="s">
        <v>148</v>
      </c>
    </row>
  </sheetData>
  <sheetProtection password="F7ED" sheet="1"/>
  <mergeCells count="10">
    <mergeCell ref="E28:S28"/>
    <mergeCell ref="M29:N29"/>
    <mergeCell ref="M30:N30"/>
    <mergeCell ref="I31:K31"/>
    <mergeCell ref="E34:S34"/>
    <mergeCell ref="E4:S4"/>
    <mergeCell ref="E10:S10"/>
    <mergeCell ref="M5:N5"/>
    <mergeCell ref="M6:N6"/>
    <mergeCell ref="I7:K7"/>
  </mergeCells>
  <printOptions/>
  <pageMargins left="0.708661417322835" right="0.236220472440945" top="0.669291338582677" bottom="0.354330708661417" header="0.31496062992126" footer="0.31496062992126"/>
  <pageSetup firstPageNumber="9" useFirstPageNumber="1" horizontalDpi="600" verticalDpi="600" orientation="landscape" paperSize="9" scale="85" r:id="rId3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  <rowBreaks count="1" manualBreakCount="1">
    <brk id="24" min="1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showGridLines="0" view="pageBreakPreview" zoomScaleSheetLayoutView="100" zoomScalePageLayoutView="0" workbookViewId="0" topLeftCell="A1">
      <selection activeCell="D6" sqref="D6"/>
    </sheetView>
  </sheetViews>
  <sheetFormatPr defaultColWidth="9.140625" defaultRowHeight="24.75" customHeight="1"/>
  <cols>
    <col min="1" max="3" width="2.7109375" style="96" customWidth="1"/>
    <col min="4" max="4" width="55.57421875" style="96" customWidth="1"/>
    <col min="5" max="5" width="11.7109375" style="27" customWidth="1"/>
    <col min="6" max="6" width="2.28125" style="96" customWidth="1"/>
    <col min="7" max="7" width="14.8515625" style="96" customWidth="1"/>
    <col min="8" max="8" width="2.28125" style="96" customWidth="1"/>
    <col min="9" max="9" width="14.8515625" style="96" customWidth="1"/>
    <col min="10" max="10" width="2.28125" style="96" customWidth="1"/>
    <col min="11" max="11" width="14.8515625" style="96" customWidth="1"/>
    <col min="12" max="12" width="2.28125" style="96" customWidth="1"/>
    <col min="13" max="13" width="14.8515625" style="96" customWidth="1"/>
    <col min="14" max="14" width="2.28125" style="96" customWidth="1"/>
    <col min="15" max="15" width="14.8515625" style="96" customWidth="1"/>
    <col min="16" max="16" width="1.57421875" style="96" customWidth="1"/>
    <col min="17" max="16384" width="9.140625" style="96" customWidth="1"/>
  </cols>
  <sheetData>
    <row r="1" spans="1:15" s="95" customFormat="1" ht="24.75" customHeight="1">
      <c r="A1" s="7" t="s">
        <v>51</v>
      </c>
      <c r="B1" s="47"/>
      <c r="C1" s="47"/>
      <c r="D1" s="47"/>
      <c r="E1" s="28"/>
      <c r="F1" s="47"/>
      <c r="G1" s="47"/>
      <c r="H1" s="21"/>
      <c r="I1" s="47"/>
      <c r="J1" s="21"/>
      <c r="K1" s="47"/>
      <c r="L1" s="21"/>
      <c r="M1" s="150"/>
      <c r="O1" s="19"/>
    </row>
    <row r="2" spans="1:15" s="95" customFormat="1" ht="24.75" customHeight="1">
      <c r="A2" s="106" t="s">
        <v>250</v>
      </c>
      <c r="B2" s="47"/>
      <c r="C2" s="47"/>
      <c r="D2" s="47"/>
      <c r="E2" s="28"/>
      <c r="F2" s="47"/>
      <c r="G2" s="47"/>
      <c r="H2" s="21"/>
      <c r="I2" s="47"/>
      <c r="J2" s="21"/>
      <c r="K2" s="47"/>
      <c r="L2" s="21"/>
      <c r="M2" s="150"/>
      <c r="N2" s="201"/>
      <c r="O2" s="19"/>
    </row>
    <row r="3" spans="1:15" s="95" customFormat="1" ht="24.75" customHeight="1">
      <c r="A3" s="7"/>
      <c r="B3" s="43"/>
      <c r="C3" s="43"/>
      <c r="D3" s="43"/>
      <c r="E3" s="151"/>
      <c r="F3" s="43"/>
      <c r="G3" s="43"/>
      <c r="H3" s="200"/>
      <c r="I3" s="43"/>
      <c r="J3" s="200"/>
      <c r="K3" s="43"/>
      <c r="L3" s="200"/>
      <c r="M3" s="1"/>
      <c r="O3" s="1"/>
    </row>
    <row r="4" spans="1:15" s="17" customFormat="1" ht="24.75" customHeight="1">
      <c r="A4" s="47"/>
      <c r="B4" s="47"/>
      <c r="C4" s="47"/>
      <c r="D4" s="47"/>
      <c r="E4" s="29"/>
      <c r="F4" s="140"/>
      <c r="G4" s="29"/>
      <c r="H4" s="140"/>
      <c r="I4" s="214" t="s">
        <v>32</v>
      </c>
      <c r="J4" s="214"/>
      <c r="K4" s="214"/>
      <c r="L4" s="214"/>
      <c r="M4" s="214"/>
      <c r="N4" s="214"/>
      <c r="O4" s="214"/>
    </row>
    <row r="5" spans="1:14" s="17" customFormat="1" ht="24.75" customHeight="1">
      <c r="A5" s="47"/>
      <c r="B5" s="47"/>
      <c r="C5" s="47"/>
      <c r="D5" s="47"/>
      <c r="E5" s="27"/>
      <c r="F5" s="152"/>
      <c r="G5" s="153"/>
      <c r="H5" s="152"/>
      <c r="I5" s="153"/>
      <c r="J5" s="152"/>
      <c r="K5" s="216" t="s">
        <v>61</v>
      </c>
      <c r="L5" s="216"/>
      <c r="M5" s="216"/>
      <c r="N5" s="152"/>
    </row>
    <row r="6" spans="1:15" s="17" customFormat="1" ht="24.75" customHeight="1">
      <c r="A6" s="47"/>
      <c r="B6" s="47"/>
      <c r="C6" s="47"/>
      <c r="D6" s="47"/>
      <c r="E6" s="22"/>
      <c r="F6" s="152"/>
      <c r="G6" s="153" t="s">
        <v>75</v>
      </c>
      <c r="H6" s="152"/>
      <c r="I6" s="153" t="s">
        <v>97</v>
      </c>
      <c r="J6" s="152"/>
      <c r="K6" s="153" t="s">
        <v>151</v>
      </c>
      <c r="L6" s="152"/>
      <c r="N6" s="152"/>
      <c r="O6" s="154" t="s">
        <v>27</v>
      </c>
    </row>
    <row r="7" spans="1:15" s="17" customFormat="1" ht="24.75" customHeight="1">
      <c r="A7" s="47"/>
      <c r="B7" s="47"/>
      <c r="C7" s="47"/>
      <c r="D7" s="47"/>
      <c r="E7" s="22" t="s">
        <v>15</v>
      </c>
      <c r="F7" s="152"/>
      <c r="G7" s="152" t="s">
        <v>25</v>
      </c>
      <c r="H7" s="152"/>
      <c r="I7" s="153" t="s">
        <v>96</v>
      </c>
      <c r="J7" s="152"/>
      <c r="K7" s="153" t="s">
        <v>98</v>
      </c>
      <c r="L7" s="152"/>
      <c r="M7" s="153" t="s">
        <v>81</v>
      </c>
      <c r="N7" s="152"/>
      <c r="O7" s="152" t="s">
        <v>28</v>
      </c>
    </row>
    <row r="8" spans="1:15" s="17" customFormat="1" ht="24.75" customHeight="1">
      <c r="A8" s="47"/>
      <c r="B8" s="47"/>
      <c r="C8" s="47"/>
      <c r="D8" s="47"/>
      <c r="E8" s="30"/>
      <c r="F8" s="140"/>
      <c r="G8" s="30"/>
      <c r="H8" s="140"/>
      <c r="I8" s="215" t="s">
        <v>31</v>
      </c>
      <c r="J8" s="215"/>
      <c r="K8" s="215"/>
      <c r="L8" s="215"/>
      <c r="M8" s="215"/>
      <c r="N8" s="215"/>
      <c r="O8" s="215"/>
    </row>
    <row r="9" spans="1:15" s="17" customFormat="1" ht="24.75" customHeight="1">
      <c r="A9" s="111" t="s">
        <v>163</v>
      </c>
      <c r="B9" s="47"/>
      <c r="C9" s="47"/>
      <c r="D9" s="47"/>
      <c r="E9" s="30"/>
      <c r="F9" s="140"/>
      <c r="G9" s="30"/>
      <c r="H9" s="140"/>
      <c r="I9" s="22"/>
      <c r="J9" s="22"/>
      <c r="K9" s="22"/>
      <c r="L9" s="22"/>
      <c r="M9" s="22"/>
      <c r="N9" s="22"/>
      <c r="O9" s="22"/>
    </row>
    <row r="10" spans="1:15" ht="24.75" customHeight="1">
      <c r="A10" s="17" t="s">
        <v>71</v>
      </c>
      <c r="B10" s="95"/>
      <c r="C10" s="95"/>
      <c r="D10" s="95"/>
      <c r="F10" s="97"/>
      <c r="G10" s="98">
        <v>373000</v>
      </c>
      <c r="H10" s="97"/>
      <c r="I10" s="98">
        <v>3680616</v>
      </c>
      <c r="J10" s="99"/>
      <c r="K10" s="99">
        <v>17700</v>
      </c>
      <c r="L10" s="99"/>
      <c r="M10" s="98">
        <v>273599</v>
      </c>
      <c r="N10" s="99"/>
      <c r="O10" s="98">
        <f>SUM(G10:M10)</f>
        <v>4344915</v>
      </c>
    </row>
    <row r="11" spans="1:15" ht="24.75" customHeight="1">
      <c r="A11" s="17" t="s">
        <v>172</v>
      </c>
      <c r="B11" s="43"/>
      <c r="C11" s="95"/>
      <c r="D11" s="95"/>
      <c r="F11" s="97"/>
      <c r="G11" s="98"/>
      <c r="H11" s="97"/>
      <c r="I11" s="98"/>
      <c r="J11" s="99"/>
      <c r="K11" s="99"/>
      <c r="L11" s="99"/>
      <c r="M11" s="98"/>
      <c r="N11" s="99"/>
      <c r="O11" s="98"/>
    </row>
    <row r="12" spans="1:15" ht="24.75" customHeight="1">
      <c r="A12" s="43"/>
      <c r="B12" s="17" t="s">
        <v>173</v>
      </c>
      <c r="C12" s="95"/>
      <c r="D12" s="95"/>
      <c r="F12" s="97"/>
      <c r="G12" s="98"/>
      <c r="H12" s="97"/>
      <c r="I12" s="98"/>
      <c r="J12" s="99"/>
      <c r="K12" s="99"/>
      <c r="L12" s="99"/>
      <c r="M12" s="98"/>
      <c r="N12" s="99"/>
      <c r="O12" s="98"/>
    </row>
    <row r="13" spans="1:15" ht="24.75" customHeight="1">
      <c r="A13" s="43"/>
      <c r="B13" s="17" t="s">
        <v>174</v>
      </c>
      <c r="C13" s="95"/>
      <c r="D13" s="95"/>
      <c r="F13" s="97"/>
      <c r="G13" s="98"/>
      <c r="H13" s="97"/>
      <c r="I13" s="98"/>
      <c r="J13" s="99"/>
      <c r="K13" s="99"/>
      <c r="L13" s="99"/>
      <c r="M13" s="98"/>
      <c r="N13" s="99"/>
      <c r="O13" s="98"/>
    </row>
    <row r="14" spans="1:15" ht="24.75" customHeight="1">
      <c r="A14" s="142"/>
      <c r="B14" s="34" t="s">
        <v>175</v>
      </c>
      <c r="C14" s="95"/>
      <c r="D14" s="95"/>
      <c r="E14" s="22">
        <v>22</v>
      </c>
      <c r="F14" s="97"/>
      <c r="G14" s="178">
        <v>0</v>
      </c>
      <c r="I14" s="179">
        <v>0</v>
      </c>
      <c r="J14" s="99"/>
      <c r="K14" s="180">
        <v>0</v>
      </c>
      <c r="L14" s="155"/>
      <c r="M14" s="181">
        <v>-74600</v>
      </c>
      <c r="N14" s="99"/>
      <c r="O14" s="181">
        <f>SUM(G14:M14)</f>
        <v>-74600</v>
      </c>
    </row>
    <row r="15" spans="1:15" ht="24.75" customHeight="1">
      <c r="A15" s="111"/>
      <c r="B15" s="17" t="s">
        <v>176</v>
      </c>
      <c r="C15" s="95"/>
      <c r="D15" s="95"/>
      <c r="F15" s="97"/>
      <c r="G15" s="98"/>
      <c r="H15" s="97"/>
      <c r="I15" s="98"/>
      <c r="J15" s="99"/>
      <c r="K15" s="99"/>
      <c r="L15" s="99"/>
      <c r="M15" s="98"/>
      <c r="N15" s="99"/>
      <c r="O15" s="98"/>
    </row>
    <row r="16" spans="1:15" ht="24.75" customHeight="1">
      <c r="A16" s="111"/>
      <c r="B16" s="43" t="s">
        <v>177</v>
      </c>
      <c r="C16" s="95"/>
      <c r="D16" s="95"/>
      <c r="F16" s="97"/>
      <c r="G16" s="182">
        <f>SUM(G14:G15)</f>
        <v>0</v>
      </c>
      <c r="H16" s="98">
        <f aca="true" t="shared" si="0" ref="H16:O16">SUM(H14:H15)</f>
        <v>0</v>
      </c>
      <c r="I16" s="182">
        <f t="shared" si="0"/>
        <v>0</v>
      </c>
      <c r="J16" s="98">
        <f t="shared" si="0"/>
        <v>0</v>
      </c>
      <c r="K16" s="182">
        <f t="shared" si="0"/>
        <v>0</v>
      </c>
      <c r="L16" s="98">
        <f t="shared" si="0"/>
        <v>0</v>
      </c>
      <c r="M16" s="182">
        <f t="shared" si="0"/>
        <v>-74600</v>
      </c>
      <c r="N16" s="98">
        <f t="shared" si="0"/>
        <v>0</v>
      </c>
      <c r="O16" s="182">
        <f t="shared" si="0"/>
        <v>-74600</v>
      </c>
    </row>
    <row r="17" spans="1:15" ht="24.75" customHeight="1">
      <c r="A17" s="169" t="s">
        <v>178</v>
      </c>
      <c r="B17" s="43"/>
      <c r="G17" s="97"/>
      <c r="I17" s="97"/>
      <c r="J17" s="97"/>
      <c r="K17" s="97"/>
      <c r="L17" s="97"/>
      <c r="M17" s="97"/>
      <c r="O17" s="98"/>
    </row>
    <row r="18" spans="1:15" ht="24.75" customHeight="1">
      <c r="A18" s="170"/>
      <c r="B18" s="34" t="s">
        <v>251</v>
      </c>
      <c r="G18" s="179">
        <v>0</v>
      </c>
      <c r="I18" s="179">
        <v>0</v>
      </c>
      <c r="J18" s="99"/>
      <c r="K18" s="180">
        <v>0</v>
      </c>
      <c r="L18" s="155"/>
      <c r="M18" s="181">
        <v>189426</v>
      </c>
      <c r="N18" s="99"/>
      <c r="O18" s="181">
        <f>SUM(G18:M18)</f>
        <v>189426</v>
      </c>
    </row>
    <row r="19" spans="1:15" ht="24.75" customHeight="1">
      <c r="A19" s="169" t="s">
        <v>94</v>
      </c>
      <c r="B19" s="34"/>
      <c r="G19" s="98">
        <f>SUM(G18)</f>
        <v>0</v>
      </c>
      <c r="H19" s="98"/>
      <c r="I19" s="98">
        <f aca="true" t="shared" si="1" ref="I19:O19">SUM(I18)</f>
        <v>0</v>
      </c>
      <c r="J19" s="98"/>
      <c r="K19" s="98">
        <f t="shared" si="1"/>
        <v>0</v>
      </c>
      <c r="L19" s="98"/>
      <c r="M19" s="98">
        <f t="shared" si="1"/>
        <v>189426</v>
      </c>
      <c r="N19" s="98"/>
      <c r="O19" s="98">
        <f t="shared" si="1"/>
        <v>189426</v>
      </c>
    </row>
    <row r="20" spans="1:15" s="17" customFormat="1" ht="24.75" customHeight="1">
      <c r="A20" s="47" t="s">
        <v>119</v>
      </c>
      <c r="E20" s="22">
        <v>21</v>
      </c>
      <c r="G20" s="98">
        <v>0</v>
      </c>
      <c r="I20" s="98">
        <v>0</v>
      </c>
      <c r="J20" s="98"/>
      <c r="K20" s="98">
        <v>19600</v>
      </c>
      <c r="L20" s="98"/>
      <c r="M20" s="98">
        <v>-19600</v>
      </c>
      <c r="O20" s="98">
        <f>SUM(G20:M20)</f>
        <v>0</v>
      </c>
    </row>
    <row r="21" spans="1:15" ht="24.75" customHeight="1" thickBot="1">
      <c r="A21" s="47" t="s">
        <v>164</v>
      </c>
      <c r="G21" s="100">
        <f>G10+G16+G20+G19</f>
        <v>373000</v>
      </c>
      <c r="H21" s="98"/>
      <c r="I21" s="100">
        <f>I10+I16+I20+I19</f>
        <v>3680616</v>
      </c>
      <c r="J21" s="98"/>
      <c r="K21" s="100">
        <f>K10+K16+K20+K19</f>
        <v>37300</v>
      </c>
      <c r="L21" s="98"/>
      <c r="M21" s="100">
        <f>M10+M16+M20+M19</f>
        <v>368825</v>
      </c>
      <c r="N21" s="98"/>
      <c r="O21" s="100">
        <f>O10+O16+O20+O19</f>
        <v>4459741</v>
      </c>
    </row>
    <row r="22" spans="1:15" s="95" customFormat="1" ht="24.75" customHeight="1" thickTop="1">
      <c r="A22" s="7" t="s">
        <v>51</v>
      </c>
      <c r="B22" s="47"/>
      <c r="C22" s="47"/>
      <c r="D22" s="47"/>
      <c r="E22" s="28"/>
      <c r="F22" s="47"/>
      <c r="G22" s="47"/>
      <c r="H22" s="21"/>
      <c r="I22" s="47"/>
      <c r="J22" s="21"/>
      <c r="K22" s="47"/>
      <c r="L22" s="21"/>
      <c r="M22" s="150"/>
      <c r="O22" s="19"/>
    </row>
    <row r="23" spans="1:15" s="95" customFormat="1" ht="24.75" customHeight="1">
      <c r="A23" s="106" t="s">
        <v>250</v>
      </c>
      <c r="B23" s="47"/>
      <c r="C23" s="47"/>
      <c r="D23" s="47"/>
      <c r="E23" s="28"/>
      <c r="F23" s="47"/>
      <c r="G23" s="47"/>
      <c r="H23" s="21"/>
      <c r="I23" s="47"/>
      <c r="J23" s="21"/>
      <c r="K23" s="47"/>
      <c r="L23" s="21"/>
      <c r="M23" s="150"/>
      <c r="N23" s="201"/>
      <c r="O23" s="19"/>
    </row>
    <row r="24" spans="1:15" s="95" customFormat="1" ht="24.75" customHeight="1">
      <c r="A24" s="7"/>
      <c r="B24" s="43"/>
      <c r="C24" s="43"/>
      <c r="D24" s="43"/>
      <c r="E24" s="151"/>
      <c r="F24" s="43"/>
      <c r="G24" s="43"/>
      <c r="H24" s="200"/>
      <c r="I24" s="43"/>
      <c r="J24" s="200"/>
      <c r="K24" s="43"/>
      <c r="L24" s="200"/>
      <c r="M24" s="1"/>
      <c r="O24" s="1"/>
    </row>
    <row r="25" spans="1:15" s="17" customFormat="1" ht="24.75" customHeight="1">
      <c r="A25" s="47"/>
      <c r="B25" s="47"/>
      <c r="C25" s="47"/>
      <c r="D25" s="47"/>
      <c r="E25" s="29"/>
      <c r="F25" s="140"/>
      <c r="G25" s="29"/>
      <c r="H25" s="140"/>
      <c r="I25" s="214" t="s">
        <v>32</v>
      </c>
      <c r="J25" s="214"/>
      <c r="K25" s="214"/>
      <c r="L25" s="214"/>
      <c r="M25" s="214"/>
      <c r="N25" s="214"/>
      <c r="O25" s="214"/>
    </row>
    <row r="26" spans="1:14" s="17" customFormat="1" ht="24.75" customHeight="1">
      <c r="A26" s="47"/>
      <c r="B26" s="47"/>
      <c r="C26" s="47"/>
      <c r="D26" s="47"/>
      <c r="E26" s="27"/>
      <c r="F26" s="152"/>
      <c r="G26" s="153"/>
      <c r="H26" s="152"/>
      <c r="I26" s="153"/>
      <c r="J26" s="152"/>
      <c r="K26" s="216" t="s">
        <v>61</v>
      </c>
      <c r="L26" s="216"/>
      <c r="M26" s="216"/>
      <c r="N26" s="152"/>
    </row>
    <row r="27" spans="1:15" s="17" customFormat="1" ht="24.75" customHeight="1">
      <c r="A27" s="47"/>
      <c r="B27" s="47"/>
      <c r="C27" s="47"/>
      <c r="D27" s="47"/>
      <c r="E27" s="22"/>
      <c r="F27" s="152"/>
      <c r="G27" s="153" t="s">
        <v>75</v>
      </c>
      <c r="H27" s="152"/>
      <c r="I27" s="153" t="s">
        <v>97</v>
      </c>
      <c r="J27" s="152"/>
      <c r="K27" s="153" t="s">
        <v>151</v>
      </c>
      <c r="L27" s="152"/>
      <c r="N27" s="152"/>
      <c r="O27" s="154" t="s">
        <v>27</v>
      </c>
    </row>
    <row r="28" spans="1:15" s="17" customFormat="1" ht="24.75" customHeight="1">
      <c r="A28" s="47"/>
      <c r="B28" s="47"/>
      <c r="C28" s="47"/>
      <c r="D28" s="47"/>
      <c r="E28" s="22" t="s">
        <v>15</v>
      </c>
      <c r="F28" s="152"/>
      <c r="G28" s="152" t="s">
        <v>25</v>
      </c>
      <c r="H28" s="152"/>
      <c r="I28" s="153" t="s">
        <v>96</v>
      </c>
      <c r="J28" s="152"/>
      <c r="K28" s="153" t="s">
        <v>98</v>
      </c>
      <c r="L28" s="152"/>
      <c r="M28" s="153" t="s">
        <v>81</v>
      </c>
      <c r="N28" s="152"/>
      <c r="O28" s="152" t="s">
        <v>28</v>
      </c>
    </row>
    <row r="29" spans="1:15" s="17" customFormat="1" ht="24.75" customHeight="1">
      <c r="A29" s="47"/>
      <c r="B29" s="47"/>
      <c r="C29" s="47"/>
      <c r="D29" s="47"/>
      <c r="E29" s="30"/>
      <c r="F29" s="140"/>
      <c r="G29" s="30"/>
      <c r="H29" s="140"/>
      <c r="I29" s="215" t="s">
        <v>31</v>
      </c>
      <c r="J29" s="215"/>
      <c r="K29" s="215"/>
      <c r="L29" s="215"/>
      <c r="M29" s="215"/>
      <c r="N29" s="215"/>
      <c r="O29" s="215"/>
    </row>
    <row r="30" spans="1:15" s="17" customFormat="1" ht="24" customHeight="1">
      <c r="A30" s="111" t="s">
        <v>165</v>
      </c>
      <c r="E30" s="31"/>
      <c r="F30" s="98"/>
      <c r="G30" s="98"/>
      <c r="H30" s="98"/>
      <c r="I30" s="98"/>
      <c r="J30" s="99"/>
      <c r="K30" s="98"/>
      <c r="L30" s="99"/>
      <c r="M30" s="98"/>
      <c r="N30" s="99"/>
      <c r="O30" s="98"/>
    </row>
    <row r="31" spans="1:15" ht="24.75" customHeight="1">
      <c r="A31" s="17" t="s">
        <v>139</v>
      </c>
      <c r="B31" s="95"/>
      <c r="C31" s="95"/>
      <c r="D31" s="95"/>
      <c r="F31" s="97"/>
      <c r="G31" s="98">
        <v>373000</v>
      </c>
      <c r="H31" s="97"/>
      <c r="I31" s="98">
        <v>3680616</v>
      </c>
      <c r="J31" s="99"/>
      <c r="K31" s="99">
        <v>37300</v>
      </c>
      <c r="L31" s="99"/>
      <c r="M31" s="98">
        <v>1476144</v>
      </c>
      <c r="N31" s="99"/>
      <c r="O31" s="98">
        <f>SUM(G31:M31)</f>
        <v>5567060</v>
      </c>
    </row>
    <row r="32" spans="1:15" ht="24.75" customHeight="1">
      <c r="A32" s="17" t="s">
        <v>172</v>
      </c>
      <c r="B32" s="43"/>
      <c r="C32" s="95"/>
      <c r="D32" s="95"/>
      <c r="F32" s="97"/>
      <c r="G32" s="98"/>
      <c r="H32" s="97"/>
      <c r="I32" s="98"/>
      <c r="J32" s="99"/>
      <c r="K32" s="99"/>
      <c r="L32" s="99"/>
      <c r="M32" s="98"/>
      <c r="N32" s="99"/>
      <c r="O32" s="98"/>
    </row>
    <row r="33" spans="1:15" ht="24.75" customHeight="1">
      <c r="A33" s="43"/>
      <c r="B33" s="17" t="s">
        <v>173</v>
      </c>
      <c r="C33" s="95"/>
      <c r="D33" s="95"/>
      <c r="F33" s="97"/>
      <c r="G33" s="98"/>
      <c r="H33" s="97"/>
      <c r="I33" s="98"/>
      <c r="J33" s="99"/>
      <c r="K33" s="99"/>
      <c r="L33" s="99"/>
      <c r="M33" s="98"/>
      <c r="N33" s="99"/>
      <c r="O33" s="98"/>
    </row>
    <row r="34" spans="1:15" ht="24.75" customHeight="1">
      <c r="A34" s="43"/>
      <c r="B34" s="17" t="s">
        <v>174</v>
      </c>
      <c r="C34" s="95"/>
      <c r="D34" s="95"/>
      <c r="F34" s="97"/>
      <c r="G34" s="98"/>
      <c r="H34" s="97"/>
      <c r="I34" s="98"/>
      <c r="J34" s="99"/>
      <c r="K34" s="99"/>
      <c r="L34" s="99"/>
      <c r="M34" s="98"/>
      <c r="N34" s="99"/>
      <c r="O34" s="98"/>
    </row>
    <row r="35" spans="1:15" ht="24.75" customHeight="1">
      <c r="A35" s="142"/>
      <c r="B35" s="34" t="s">
        <v>175</v>
      </c>
      <c r="C35" s="95"/>
      <c r="D35" s="95"/>
      <c r="E35" s="145">
        <v>22</v>
      </c>
      <c r="F35" s="97"/>
      <c r="G35" s="181">
        <v>0</v>
      </c>
      <c r="H35" s="193"/>
      <c r="I35" s="181">
        <v>0</v>
      </c>
      <c r="J35" s="155"/>
      <c r="K35" s="180">
        <v>0</v>
      </c>
      <c r="L35" s="155"/>
      <c r="M35" s="181">
        <v>-74600</v>
      </c>
      <c r="N35" s="155"/>
      <c r="O35" s="181">
        <f>SUM(G35:M35)</f>
        <v>-74600</v>
      </c>
    </row>
    <row r="36" spans="1:15" ht="24.75" customHeight="1">
      <c r="A36" s="111"/>
      <c r="B36" s="17" t="s">
        <v>176</v>
      </c>
      <c r="C36" s="95"/>
      <c r="D36" s="95"/>
      <c r="F36" s="97"/>
      <c r="G36" s="98"/>
      <c r="H36" s="97"/>
      <c r="I36" s="98"/>
      <c r="J36" s="99"/>
      <c r="K36" s="98"/>
      <c r="L36" s="99"/>
      <c r="M36" s="98"/>
      <c r="N36" s="99"/>
      <c r="O36" s="98"/>
    </row>
    <row r="37" spans="1:15" ht="24.75" customHeight="1">
      <c r="A37" s="111"/>
      <c r="B37" s="43" t="s">
        <v>177</v>
      </c>
      <c r="C37" s="95"/>
      <c r="D37" s="95"/>
      <c r="F37" s="97"/>
      <c r="G37" s="182">
        <f>SUM(G35:G36)</f>
        <v>0</v>
      </c>
      <c r="H37" s="98">
        <f aca="true" t="shared" si="2" ref="H37:O37">SUM(H35:H36)</f>
        <v>0</v>
      </c>
      <c r="I37" s="182">
        <f t="shared" si="2"/>
        <v>0</v>
      </c>
      <c r="J37" s="98">
        <f t="shared" si="2"/>
        <v>0</v>
      </c>
      <c r="K37" s="182">
        <f t="shared" si="2"/>
        <v>0</v>
      </c>
      <c r="L37" s="98">
        <f t="shared" si="2"/>
        <v>0</v>
      </c>
      <c r="M37" s="182">
        <f t="shared" si="2"/>
        <v>-74600</v>
      </c>
      <c r="N37" s="98">
        <f t="shared" si="2"/>
        <v>0</v>
      </c>
      <c r="O37" s="182">
        <f t="shared" si="2"/>
        <v>-74600</v>
      </c>
    </row>
    <row r="38" spans="1:15" ht="24.75" customHeight="1">
      <c r="A38" s="169" t="s">
        <v>178</v>
      </c>
      <c r="B38" s="43"/>
      <c r="C38" s="95"/>
      <c r="D38" s="95"/>
      <c r="F38" s="97"/>
      <c r="G38" s="98"/>
      <c r="H38" s="97"/>
      <c r="I38" s="98"/>
      <c r="J38" s="99"/>
      <c r="K38" s="99"/>
      <c r="L38" s="99"/>
      <c r="M38" s="98"/>
      <c r="N38" s="99"/>
      <c r="O38" s="98"/>
    </row>
    <row r="39" spans="1:15" ht="24.75" customHeight="1">
      <c r="A39" s="170"/>
      <c r="B39" s="34" t="s">
        <v>251</v>
      </c>
      <c r="G39" s="179">
        <v>0</v>
      </c>
      <c r="I39" s="179">
        <v>0</v>
      </c>
      <c r="J39" s="97"/>
      <c r="K39" s="179">
        <v>0</v>
      </c>
      <c r="L39" s="97"/>
      <c r="M39" s="179">
        <f>+'FS,PL'!L165</f>
        <v>740706</v>
      </c>
      <c r="O39" s="183">
        <f>SUM(G39:M39)</f>
        <v>740706</v>
      </c>
    </row>
    <row r="40" spans="1:15" ht="24.75" customHeight="1">
      <c r="A40" s="169" t="s">
        <v>94</v>
      </c>
      <c r="B40" s="34"/>
      <c r="G40" s="98">
        <f>SUM(G39)</f>
        <v>0</v>
      </c>
      <c r="H40" s="98">
        <f aca="true" t="shared" si="3" ref="H40:O40">SUM(H39)</f>
        <v>0</v>
      </c>
      <c r="I40" s="98">
        <f t="shared" si="3"/>
        <v>0</v>
      </c>
      <c r="J40" s="98">
        <f t="shared" si="3"/>
        <v>0</v>
      </c>
      <c r="K40" s="98">
        <f t="shared" si="3"/>
        <v>0</v>
      </c>
      <c r="L40" s="98">
        <f t="shared" si="3"/>
        <v>0</v>
      </c>
      <c r="M40" s="98">
        <f t="shared" si="3"/>
        <v>740706</v>
      </c>
      <c r="N40" s="98">
        <f t="shared" si="3"/>
        <v>0</v>
      </c>
      <c r="O40" s="98">
        <f t="shared" si="3"/>
        <v>740706</v>
      </c>
    </row>
    <row r="41" spans="1:15" ht="24.75" customHeight="1" thickBot="1">
      <c r="A41" s="47" t="s">
        <v>166</v>
      </c>
      <c r="G41" s="100">
        <f>G40+G37+G31</f>
        <v>373000</v>
      </c>
      <c r="H41" s="98">
        <f aca="true" t="shared" si="4" ref="H41:O41">H40+H37+H31</f>
        <v>0</v>
      </c>
      <c r="I41" s="100">
        <f t="shared" si="4"/>
        <v>3680616</v>
      </c>
      <c r="J41" s="98">
        <f t="shared" si="4"/>
        <v>0</v>
      </c>
      <c r="K41" s="100">
        <f t="shared" si="4"/>
        <v>37300</v>
      </c>
      <c r="L41" s="98">
        <f t="shared" si="4"/>
        <v>0</v>
      </c>
      <c r="M41" s="100">
        <f t="shared" si="4"/>
        <v>2142250</v>
      </c>
      <c r="N41" s="98">
        <f t="shared" si="4"/>
        <v>0</v>
      </c>
      <c r="O41" s="100">
        <f t="shared" si="4"/>
        <v>6233166</v>
      </c>
    </row>
    <row r="42" ht="24.75" customHeight="1" thickTop="1"/>
    <row r="47" ht="7.5" customHeight="1"/>
    <row r="48" ht="21.75"/>
    <row r="49" ht="21.75"/>
    <row r="50" ht="21.75"/>
    <row r="51" ht="21.75"/>
    <row r="52" ht="21.75"/>
    <row r="53" ht="21.75"/>
    <row r="54" ht="21.75"/>
    <row r="55" spans="6:10" ht="21.75">
      <c r="F55" s="156"/>
      <c r="G55" s="156"/>
      <c r="H55" s="156"/>
      <c r="I55" s="156"/>
      <c r="J55" s="156"/>
    </row>
    <row r="56" ht="21.75"/>
    <row r="57" spans="6:14" ht="21.75">
      <c r="F57" s="156"/>
      <c r="G57" s="156"/>
      <c r="H57" s="156"/>
      <c r="I57" s="156"/>
      <c r="J57" s="156"/>
      <c r="K57" s="156"/>
      <c r="L57" s="156"/>
      <c r="N57" s="156"/>
    </row>
    <row r="58" ht="21.75"/>
    <row r="59" ht="21.75"/>
    <row r="60" ht="21.75"/>
    <row r="61" ht="21.75"/>
    <row r="62" ht="21.75"/>
    <row r="63" ht="21.75"/>
    <row r="64" ht="22.5">
      <c r="A64" s="42"/>
    </row>
    <row r="65" spans="1:12" ht="22.5">
      <c r="A65" s="42"/>
      <c r="L65" s="64"/>
    </row>
    <row r="66" ht="21.75"/>
    <row r="67" ht="21.75"/>
    <row r="68" ht="21.75"/>
    <row r="69" ht="21.75">
      <c r="A69" s="64"/>
    </row>
    <row r="70" ht="21.75">
      <c r="A70" s="64"/>
    </row>
    <row r="71" ht="21.75">
      <c r="A71" s="64"/>
    </row>
    <row r="72" ht="21.75"/>
    <row r="73" ht="21.75"/>
    <row r="74" spans="12:14" ht="21.75">
      <c r="L74" s="157"/>
      <c r="N74" s="157"/>
    </row>
    <row r="75" ht="21.75"/>
    <row r="76" ht="21.75"/>
  </sheetData>
  <sheetProtection password="F7ED" sheet="1"/>
  <mergeCells count="6">
    <mergeCell ref="I4:O4"/>
    <mergeCell ref="I8:O8"/>
    <mergeCell ref="K5:M5"/>
    <mergeCell ref="I25:O25"/>
    <mergeCell ref="K26:M26"/>
    <mergeCell ref="I29:O29"/>
  </mergeCells>
  <printOptions/>
  <pageMargins left="0.984251968503937" right="0.511811023622047" top="0.47244094488189" bottom="0.393700787401575" header="0.511811023622047" footer="0.393700787401575"/>
  <pageSetup firstPageNumber="11" useFirstPageNumber="1" horizontalDpi="600" verticalDpi="600" orientation="landscape" paperSize="9" scale="86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7"/>
  <sheetViews>
    <sheetView showGridLines="0" view="pageBreakPreview" zoomScaleNormal="80" zoomScaleSheetLayoutView="100" zoomScalePageLayoutView="0" workbookViewId="0" topLeftCell="A1">
      <selection activeCell="D5" sqref="D5"/>
    </sheetView>
  </sheetViews>
  <sheetFormatPr defaultColWidth="10.8515625" defaultRowHeight="24" customHeight="1"/>
  <cols>
    <col min="1" max="3" width="1.8515625" style="36" customWidth="1"/>
    <col min="4" max="4" width="49.140625" style="36" customWidth="1"/>
    <col min="5" max="5" width="7.28125" style="36" customWidth="1"/>
    <col min="6" max="6" width="13.57421875" style="8" customWidth="1"/>
    <col min="7" max="7" width="1.8515625" style="36" customWidth="1"/>
    <col min="8" max="8" width="13.2812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51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156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6:8" ht="11.25" customHeight="1">
      <c r="F3" s="22"/>
      <c r="G3" s="48"/>
      <c r="H3" s="48"/>
    </row>
    <row r="4" spans="6:12" ht="21.75">
      <c r="F4" s="206" t="s">
        <v>26</v>
      </c>
      <c r="G4" s="206"/>
      <c r="H4" s="206"/>
      <c r="I4" s="47"/>
      <c r="J4" s="20" t="s">
        <v>32</v>
      </c>
      <c r="K4" s="49"/>
      <c r="L4" s="49"/>
    </row>
    <row r="5" spans="6:12" ht="21.75">
      <c r="F5" s="32"/>
      <c r="G5" s="164" t="s">
        <v>162</v>
      </c>
      <c r="H5" s="32"/>
      <c r="I5" s="47"/>
      <c r="J5" s="20"/>
      <c r="K5" s="164" t="s">
        <v>162</v>
      </c>
      <c r="L5" s="49"/>
    </row>
    <row r="6" spans="6:12" ht="21.75">
      <c r="F6" s="32"/>
      <c r="G6" s="164" t="s">
        <v>161</v>
      </c>
      <c r="H6" s="32"/>
      <c r="I6" s="47"/>
      <c r="J6" s="20"/>
      <c r="K6" s="164" t="s">
        <v>161</v>
      </c>
      <c r="L6" s="49"/>
    </row>
    <row r="7" spans="5:12" ht="21.75">
      <c r="E7" s="22" t="s">
        <v>15</v>
      </c>
      <c r="F7" s="101">
        <v>2558</v>
      </c>
      <c r="G7" s="48"/>
      <c r="H7" s="50">
        <v>2557</v>
      </c>
      <c r="J7" s="50">
        <v>2558</v>
      </c>
      <c r="K7" s="48"/>
      <c r="L7" s="50">
        <v>2557</v>
      </c>
    </row>
    <row r="8" spans="6:12" ht="21.75">
      <c r="F8" s="207" t="s">
        <v>31</v>
      </c>
      <c r="G8" s="207"/>
      <c r="H8" s="207"/>
      <c r="I8" s="207"/>
      <c r="J8" s="207"/>
      <c r="K8" s="207"/>
      <c r="L8" s="207"/>
    </row>
    <row r="9" spans="1:12" ht="21.75">
      <c r="A9" s="29" t="s">
        <v>18</v>
      </c>
      <c r="J9" s="38"/>
      <c r="K9" s="38"/>
      <c r="L9" s="38"/>
    </row>
    <row r="10" spans="1:12" ht="21.75">
      <c r="A10" s="35" t="s">
        <v>99</v>
      </c>
      <c r="F10" s="87">
        <v>1321613</v>
      </c>
      <c r="H10" s="87">
        <v>869004</v>
      </c>
      <c r="J10" s="38">
        <v>740706</v>
      </c>
      <c r="K10" s="38"/>
      <c r="L10" s="38">
        <v>189426</v>
      </c>
    </row>
    <row r="11" spans="6:8" s="47" customFormat="1" ht="8.25" customHeight="1">
      <c r="F11" s="60"/>
      <c r="G11" s="58"/>
      <c r="H11" s="60"/>
    </row>
    <row r="12" spans="1:12" ht="21.75">
      <c r="A12" s="8" t="s">
        <v>22</v>
      </c>
      <c r="H12" s="8"/>
      <c r="J12" s="38"/>
      <c r="K12" s="38"/>
      <c r="L12" s="38"/>
    </row>
    <row r="13" spans="1:12" ht="21.75">
      <c r="A13" s="51" t="s">
        <v>48</v>
      </c>
      <c r="F13" s="87">
        <v>330368</v>
      </c>
      <c r="H13" s="87">
        <v>197130</v>
      </c>
      <c r="J13" s="38">
        <v>48741</v>
      </c>
      <c r="K13" s="38"/>
      <c r="L13" s="38">
        <v>45681</v>
      </c>
    </row>
    <row r="14" spans="1:12" ht="21.75">
      <c r="A14" s="51" t="s">
        <v>129</v>
      </c>
      <c r="F14" s="87">
        <v>6937</v>
      </c>
      <c r="H14" s="87">
        <v>4152</v>
      </c>
      <c r="J14" s="68">
        <v>0</v>
      </c>
      <c r="K14" s="38"/>
      <c r="L14" s="68">
        <v>0</v>
      </c>
    </row>
    <row r="15" spans="1:12" ht="21.75">
      <c r="A15" s="51" t="s">
        <v>130</v>
      </c>
      <c r="F15" s="87">
        <v>971</v>
      </c>
      <c r="H15" s="87">
        <v>955</v>
      </c>
      <c r="I15" s="88"/>
      <c r="J15" s="87">
        <v>0</v>
      </c>
      <c r="K15" s="38"/>
      <c r="L15" s="87">
        <v>0</v>
      </c>
    </row>
    <row r="16" spans="1:12" ht="21.75">
      <c r="A16" s="51" t="s">
        <v>101</v>
      </c>
      <c r="F16" s="87">
        <v>-4206</v>
      </c>
      <c r="H16" s="87">
        <v>-7646</v>
      </c>
      <c r="I16" s="88"/>
      <c r="J16" s="87">
        <v>-29982</v>
      </c>
      <c r="K16" s="38"/>
      <c r="L16" s="87">
        <v>-18631</v>
      </c>
    </row>
    <row r="17" spans="1:12" ht="21.75">
      <c r="A17" s="51" t="s">
        <v>144</v>
      </c>
      <c r="F17" s="87">
        <v>0</v>
      </c>
      <c r="H17" s="87">
        <v>0</v>
      </c>
      <c r="I17" s="88"/>
      <c r="J17" s="87">
        <v>-674017</v>
      </c>
      <c r="K17" s="38"/>
      <c r="L17" s="87">
        <v>-92120</v>
      </c>
    </row>
    <row r="18" spans="1:12" ht="21.75">
      <c r="A18" s="51" t="s">
        <v>102</v>
      </c>
      <c r="F18" s="87">
        <v>308165</v>
      </c>
      <c r="H18" s="87">
        <v>151081</v>
      </c>
      <c r="J18" s="38">
        <v>46500</v>
      </c>
      <c r="K18" s="38"/>
      <c r="L18" s="38">
        <v>13461</v>
      </c>
    </row>
    <row r="19" spans="1:12" ht="21.75">
      <c r="A19" s="51" t="s">
        <v>100</v>
      </c>
      <c r="F19" s="87">
        <v>309</v>
      </c>
      <c r="H19" s="87">
        <v>701</v>
      </c>
      <c r="J19" s="87">
        <v>212</v>
      </c>
      <c r="K19" s="38"/>
      <c r="L19" s="87">
        <v>290</v>
      </c>
    </row>
    <row r="20" spans="1:12" ht="21.75">
      <c r="A20" s="51" t="s">
        <v>249</v>
      </c>
      <c r="F20" s="87">
        <v>6544</v>
      </c>
      <c r="H20" s="87">
        <v>81</v>
      </c>
      <c r="J20" s="87">
        <v>2275</v>
      </c>
      <c r="K20" s="38"/>
      <c r="L20" s="87">
        <v>81</v>
      </c>
    </row>
    <row r="21" spans="1:12" ht="21.75">
      <c r="A21" s="51" t="s">
        <v>158</v>
      </c>
      <c r="F21" s="87">
        <v>-12450</v>
      </c>
      <c r="H21" s="87">
        <v>-2871</v>
      </c>
      <c r="J21" s="87">
        <v>0</v>
      </c>
      <c r="K21" s="38"/>
      <c r="L21" s="87">
        <v>0</v>
      </c>
    </row>
    <row r="22" spans="1:12" ht="21.75">
      <c r="A22" s="51" t="s">
        <v>136</v>
      </c>
      <c r="F22" s="87">
        <v>0</v>
      </c>
      <c r="H22" s="87">
        <v>0</v>
      </c>
      <c r="I22" s="88"/>
      <c r="J22" s="87">
        <v>-11724</v>
      </c>
      <c r="K22" s="38"/>
      <c r="L22" s="87">
        <v>-2810</v>
      </c>
    </row>
    <row r="23" spans="1:12" ht="24" customHeight="1">
      <c r="A23" s="51" t="s">
        <v>92</v>
      </c>
      <c r="F23" s="87">
        <v>1806</v>
      </c>
      <c r="H23" s="87">
        <v>2079</v>
      </c>
      <c r="J23" s="143">
        <v>1667</v>
      </c>
      <c r="L23" s="143">
        <v>2123</v>
      </c>
    </row>
    <row r="24" spans="6:12" ht="21.75">
      <c r="F24" s="158">
        <f>SUM(F10:F23)</f>
        <v>1960057</v>
      </c>
      <c r="H24" s="158">
        <f>SUM(H10:H23)</f>
        <v>1214666</v>
      </c>
      <c r="J24" s="89">
        <f>SUM(J10:J23)</f>
        <v>124378</v>
      </c>
      <c r="K24" s="38"/>
      <c r="L24" s="89">
        <f>SUM(L10:L23)</f>
        <v>137501</v>
      </c>
    </row>
    <row r="25" spans="1:12" ht="21.75">
      <c r="A25" s="54" t="s">
        <v>42</v>
      </c>
      <c r="B25" s="3"/>
      <c r="F25" s="89"/>
      <c r="H25" s="89"/>
      <c r="J25" s="89"/>
      <c r="K25" s="38"/>
      <c r="L25" s="89"/>
    </row>
    <row r="26" spans="1:12" ht="21.75">
      <c r="A26" s="51" t="s">
        <v>116</v>
      </c>
      <c r="B26" s="3"/>
      <c r="F26" s="89">
        <v>-474855</v>
      </c>
      <c r="H26" s="89">
        <v>-196146</v>
      </c>
      <c r="J26" s="89">
        <v>-41504</v>
      </c>
      <c r="K26" s="38"/>
      <c r="L26" s="89">
        <v>136217</v>
      </c>
    </row>
    <row r="27" spans="1:12" ht="21.75">
      <c r="A27" s="51" t="s">
        <v>117</v>
      </c>
      <c r="B27" s="3"/>
      <c r="F27" s="89">
        <v>-36481</v>
      </c>
      <c r="H27" s="89">
        <v>5315</v>
      </c>
      <c r="J27" s="89">
        <v>-11181</v>
      </c>
      <c r="K27" s="38"/>
      <c r="L27" s="89">
        <v>10434</v>
      </c>
    </row>
    <row r="28" spans="1:12" ht="21.75">
      <c r="A28" s="103" t="s">
        <v>24</v>
      </c>
      <c r="B28" s="3"/>
      <c r="F28" s="89">
        <v>-22328</v>
      </c>
      <c r="H28" s="89">
        <v>38970</v>
      </c>
      <c r="J28" s="89">
        <v>-22328</v>
      </c>
      <c r="K28" s="38"/>
      <c r="L28" s="89">
        <v>54109</v>
      </c>
    </row>
    <row r="29" spans="1:12" ht="21.75">
      <c r="A29" s="35" t="s">
        <v>52</v>
      </c>
      <c r="B29" s="3"/>
      <c r="F29" s="89">
        <v>223</v>
      </c>
      <c r="H29" s="89">
        <v>0</v>
      </c>
      <c r="J29" s="89">
        <v>223</v>
      </c>
      <c r="K29" s="38"/>
      <c r="L29" s="89">
        <v>0</v>
      </c>
    </row>
    <row r="30" spans="1:12" ht="21.75">
      <c r="A30" s="103" t="s">
        <v>3</v>
      </c>
      <c r="B30" s="3"/>
      <c r="F30" s="89">
        <f>-2208-10</f>
        <v>-2218</v>
      </c>
      <c r="H30" s="89">
        <v>33947</v>
      </c>
      <c r="J30" s="89">
        <v>0</v>
      </c>
      <c r="K30" s="38"/>
      <c r="L30" s="89">
        <v>66</v>
      </c>
    </row>
    <row r="31" spans="1:12" ht="21.75">
      <c r="A31" s="51" t="s">
        <v>23</v>
      </c>
      <c r="B31" s="55"/>
      <c r="F31" s="89">
        <v>-102145</v>
      </c>
      <c r="H31" s="89">
        <v>12343</v>
      </c>
      <c r="J31" s="89">
        <v>-2617</v>
      </c>
      <c r="K31" s="38"/>
      <c r="L31" s="89">
        <v>13355</v>
      </c>
    </row>
    <row r="32" spans="1:12" ht="21.75">
      <c r="A32" s="51" t="s">
        <v>107</v>
      </c>
      <c r="B32" s="55"/>
      <c r="F32" s="89">
        <v>26301</v>
      </c>
      <c r="H32" s="89">
        <v>-8944</v>
      </c>
      <c r="J32" s="89">
        <v>11171</v>
      </c>
      <c r="K32" s="38"/>
      <c r="L32" s="89">
        <v>-9810</v>
      </c>
    </row>
    <row r="33" spans="1:12" ht="21.75">
      <c r="A33" s="51" t="s">
        <v>108</v>
      </c>
      <c r="B33" s="55"/>
      <c r="F33" s="89">
        <v>79623</v>
      </c>
      <c r="H33" s="89">
        <v>13001</v>
      </c>
      <c r="J33" s="52">
        <v>1618</v>
      </c>
      <c r="K33" s="38"/>
      <c r="L33" s="89">
        <v>10963</v>
      </c>
    </row>
    <row r="34" spans="1:12" ht="21.75">
      <c r="A34" s="51" t="s">
        <v>137</v>
      </c>
      <c r="B34" s="55"/>
      <c r="F34" s="89">
        <v>-10035</v>
      </c>
      <c r="H34" s="89">
        <v>-20299</v>
      </c>
      <c r="J34" s="89">
        <v>-9</v>
      </c>
      <c r="K34" s="38"/>
      <c r="L34" s="89">
        <v>6001</v>
      </c>
    </row>
    <row r="35" spans="1:12" ht="21.75">
      <c r="A35" s="51" t="s">
        <v>59</v>
      </c>
      <c r="B35" s="55"/>
      <c r="F35" s="89">
        <v>0</v>
      </c>
      <c r="H35" s="89">
        <v>40216</v>
      </c>
      <c r="J35" s="68">
        <v>0</v>
      </c>
      <c r="K35" s="38"/>
      <c r="L35" s="38">
        <v>-751</v>
      </c>
    </row>
    <row r="36" spans="1:12" ht="21.75">
      <c r="A36" s="51" t="s">
        <v>149</v>
      </c>
      <c r="B36" s="55"/>
      <c r="F36" s="158">
        <f>SUM(F26:F35)+F24</f>
        <v>1418142</v>
      </c>
      <c r="H36" s="158">
        <f>SUM(H26:H35)+H24</f>
        <v>1133069</v>
      </c>
      <c r="J36" s="158">
        <f>SUM(J26:J35)+J24</f>
        <v>59751</v>
      </c>
      <c r="K36" s="38"/>
      <c r="L36" s="158">
        <f>SUM(L26:L35)+L24</f>
        <v>358085</v>
      </c>
    </row>
    <row r="37" spans="1:12" ht="21.75">
      <c r="A37" s="51" t="s">
        <v>179</v>
      </c>
      <c r="B37" s="55"/>
      <c r="F37" s="89">
        <v>-23071</v>
      </c>
      <c r="H37" s="89">
        <v>-23704</v>
      </c>
      <c r="J37" s="89">
        <v>-17436</v>
      </c>
      <c r="K37" s="38"/>
      <c r="L37" s="89">
        <v>-14698</v>
      </c>
    </row>
    <row r="38" spans="1:12" ht="21.75">
      <c r="A38" s="57" t="s">
        <v>150</v>
      </c>
      <c r="B38" s="3"/>
      <c r="C38" s="3"/>
      <c r="D38" s="3"/>
      <c r="E38" s="3"/>
      <c r="F38" s="90">
        <f>SUM(F36:F37)</f>
        <v>1395071</v>
      </c>
      <c r="G38" s="3"/>
      <c r="H38" s="90">
        <f>SUM(H36:H37)</f>
        <v>1109365</v>
      </c>
      <c r="I38" s="3"/>
      <c r="J38" s="90">
        <f>SUM(J36:J37)</f>
        <v>42315</v>
      </c>
      <c r="K38" s="3"/>
      <c r="L38" s="90">
        <f>SUM(L36:L37)</f>
        <v>343387</v>
      </c>
    </row>
    <row r="39" spans="1:12" ht="8.25" customHeight="1">
      <c r="A39" s="57"/>
      <c r="B39" s="3"/>
      <c r="C39" s="3"/>
      <c r="D39" s="3"/>
      <c r="E39" s="3"/>
      <c r="F39" s="202"/>
      <c r="G39" s="3"/>
      <c r="H39" s="202"/>
      <c r="I39" s="3"/>
      <c r="J39" s="202"/>
      <c r="K39" s="3"/>
      <c r="L39" s="202"/>
    </row>
    <row r="40" spans="1:14" s="8" customFormat="1" ht="21.75">
      <c r="A40" s="62" t="s">
        <v>19</v>
      </c>
      <c r="F40" s="91"/>
      <c r="H40" s="91"/>
      <c r="J40" s="91"/>
      <c r="K40" s="63"/>
      <c r="L40" s="63"/>
      <c r="N40" s="63"/>
    </row>
    <row r="41" spans="1:14" s="8" customFormat="1" ht="21.75">
      <c r="A41" s="55" t="s">
        <v>104</v>
      </c>
      <c r="F41" s="87">
        <v>4145</v>
      </c>
      <c r="G41" s="36"/>
      <c r="H41" s="87">
        <v>8533</v>
      </c>
      <c r="I41" s="36"/>
      <c r="J41" s="87">
        <v>926</v>
      </c>
      <c r="K41" s="38"/>
      <c r="L41" s="87">
        <v>28921</v>
      </c>
      <c r="N41" s="63"/>
    </row>
    <row r="42" spans="1:14" s="8" customFormat="1" ht="21.75">
      <c r="A42" s="55" t="s">
        <v>168</v>
      </c>
      <c r="F42" s="87">
        <v>0</v>
      </c>
      <c r="H42" s="87">
        <v>0</v>
      </c>
      <c r="J42" s="89">
        <v>674017</v>
      </c>
      <c r="K42" s="89"/>
      <c r="L42" s="89">
        <v>92120</v>
      </c>
      <c r="N42" s="63"/>
    </row>
    <row r="43" spans="1:12" ht="20.25" customHeight="1">
      <c r="A43" s="35" t="s">
        <v>169</v>
      </c>
      <c r="F43" s="87">
        <v>73648</v>
      </c>
      <c r="G43" s="166"/>
      <c r="H43" s="167">
        <v>659386</v>
      </c>
      <c r="I43" s="166"/>
      <c r="J43" s="89">
        <v>-88</v>
      </c>
      <c r="K43" s="166"/>
      <c r="L43" s="167">
        <v>43268</v>
      </c>
    </row>
    <row r="44" spans="1:12" s="2" customFormat="1" ht="23.25">
      <c r="A44" s="7" t="s">
        <v>51</v>
      </c>
      <c r="B44" s="7"/>
      <c r="C44" s="7"/>
      <c r="D44" s="7"/>
      <c r="E44" s="7"/>
      <c r="F44" s="26"/>
      <c r="G44" s="7"/>
      <c r="H44" s="7"/>
      <c r="I44" s="7"/>
      <c r="J44" s="7"/>
      <c r="K44" s="7"/>
      <c r="L44" s="19"/>
    </row>
    <row r="45" spans="1:12" s="2" customFormat="1" ht="23.25">
      <c r="A45" s="7" t="s">
        <v>156</v>
      </c>
      <c r="B45" s="7"/>
      <c r="C45" s="7"/>
      <c r="D45" s="7"/>
      <c r="E45" s="7"/>
      <c r="F45" s="26"/>
      <c r="G45" s="7"/>
      <c r="H45" s="7"/>
      <c r="I45" s="7"/>
      <c r="J45" s="7"/>
      <c r="K45" s="7"/>
      <c r="L45" s="19"/>
    </row>
    <row r="46" spans="1:12" s="2" customFormat="1" ht="9" customHeight="1">
      <c r="A46" s="7"/>
      <c r="B46" s="7"/>
      <c r="C46" s="7"/>
      <c r="D46" s="7"/>
      <c r="E46" s="7"/>
      <c r="F46" s="26"/>
      <c r="G46" s="7"/>
      <c r="H46" s="7"/>
      <c r="I46" s="7"/>
      <c r="J46" s="7"/>
      <c r="K46" s="7"/>
      <c r="L46" s="7"/>
    </row>
    <row r="47" spans="6:12" ht="21.75">
      <c r="F47" s="206" t="s">
        <v>26</v>
      </c>
      <c r="G47" s="206"/>
      <c r="H47" s="206"/>
      <c r="I47" s="47"/>
      <c r="J47" s="20" t="s">
        <v>32</v>
      </c>
      <c r="K47" s="49"/>
      <c r="L47" s="49"/>
    </row>
    <row r="48" spans="6:12" ht="21.75">
      <c r="F48" s="32"/>
      <c r="G48" s="164" t="s">
        <v>162</v>
      </c>
      <c r="H48" s="32"/>
      <c r="I48" s="47"/>
      <c r="J48" s="20"/>
      <c r="K48" s="164" t="s">
        <v>162</v>
      </c>
      <c r="L48" s="49"/>
    </row>
    <row r="49" spans="6:12" ht="21.75">
      <c r="F49" s="32"/>
      <c r="G49" s="164" t="s">
        <v>161</v>
      </c>
      <c r="H49" s="32"/>
      <c r="I49" s="47"/>
      <c r="J49" s="20"/>
      <c r="K49" s="164" t="s">
        <v>161</v>
      </c>
      <c r="L49" s="49"/>
    </row>
    <row r="50" spans="5:12" ht="20.25" customHeight="1">
      <c r="E50" s="22" t="s">
        <v>50</v>
      </c>
      <c r="F50" s="101">
        <v>2558</v>
      </c>
      <c r="G50" s="48"/>
      <c r="H50" s="50">
        <v>2557</v>
      </c>
      <c r="J50" s="50">
        <v>2558</v>
      </c>
      <c r="K50" s="48"/>
      <c r="L50" s="50">
        <v>2557</v>
      </c>
    </row>
    <row r="51" spans="6:12" ht="20.25" customHeight="1">
      <c r="F51" s="207" t="s">
        <v>31</v>
      </c>
      <c r="G51" s="207"/>
      <c r="H51" s="207"/>
      <c r="I51" s="207"/>
      <c r="J51" s="207"/>
      <c r="K51" s="207"/>
      <c r="L51" s="207"/>
    </row>
    <row r="52" spans="1:14" s="8" customFormat="1" ht="21.75">
      <c r="A52" s="55" t="s">
        <v>131</v>
      </c>
      <c r="F52" s="87">
        <v>0</v>
      </c>
      <c r="H52" s="87">
        <v>20000</v>
      </c>
      <c r="J52" s="89">
        <v>1500</v>
      </c>
      <c r="K52" s="89"/>
      <c r="L52" s="89">
        <v>649000</v>
      </c>
      <c r="N52" s="63"/>
    </row>
    <row r="53" spans="1:14" s="8" customFormat="1" ht="21.75">
      <c r="A53" s="55" t="s">
        <v>146</v>
      </c>
      <c r="F53" s="87">
        <v>-400</v>
      </c>
      <c r="H53" s="87">
        <v>-350</v>
      </c>
      <c r="J53" s="89">
        <v>-166405</v>
      </c>
      <c r="K53" s="89"/>
      <c r="L53" s="89">
        <v>-37350</v>
      </c>
      <c r="N53" s="63"/>
    </row>
    <row r="54" spans="1:14" ht="21.75">
      <c r="A54" s="103" t="s">
        <v>84</v>
      </c>
      <c r="F54" s="87">
        <v>0</v>
      </c>
      <c r="H54" s="87">
        <v>0</v>
      </c>
      <c r="J54" s="89">
        <v>-1251641</v>
      </c>
      <c r="K54" s="38"/>
      <c r="L54" s="89">
        <v>-999000</v>
      </c>
      <c r="N54" s="38"/>
    </row>
    <row r="55" spans="1:14" ht="21.75">
      <c r="A55" s="51" t="s">
        <v>105</v>
      </c>
      <c r="F55" s="87">
        <v>-1375905</v>
      </c>
      <c r="H55" s="87">
        <v>-922522</v>
      </c>
      <c r="J55" s="89">
        <v>-13691</v>
      </c>
      <c r="L55" s="89">
        <v>-307815</v>
      </c>
      <c r="N55" s="52"/>
    </row>
    <row r="56" spans="1:14" ht="21.75">
      <c r="A56" s="51" t="s">
        <v>248</v>
      </c>
      <c r="F56" s="87">
        <v>9625</v>
      </c>
      <c r="H56" s="87">
        <v>0</v>
      </c>
      <c r="J56" s="89">
        <v>2250</v>
      </c>
      <c r="L56" s="52">
        <v>0</v>
      </c>
      <c r="N56" s="52"/>
    </row>
    <row r="57" spans="1:14" ht="21.75">
      <c r="A57" s="51" t="s">
        <v>120</v>
      </c>
      <c r="F57" s="87">
        <v>0</v>
      </c>
      <c r="H57" s="87">
        <v>0</v>
      </c>
      <c r="J57" s="89">
        <v>-100063</v>
      </c>
      <c r="L57" s="89">
        <v>-134378</v>
      </c>
      <c r="N57" s="52"/>
    </row>
    <row r="58" spans="1:14" ht="21.75">
      <c r="A58" s="51" t="s">
        <v>241</v>
      </c>
      <c r="F58" s="87">
        <v>0</v>
      </c>
      <c r="H58" s="87">
        <v>0</v>
      </c>
      <c r="J58" s="89">
        <v>7875</v>
      </c>
      <c r="L58" s="89">
        <v>0</v>
      </c>
      <c r="N58" s="52"/>
    </row>
    <row r="59" spans="1:14" ht="21.75">
      <c r="A59" s="35" t="s">
        <v>242</v>
      </c>
      <c r="F59" s="87">
        <v>-13198</v>
      </c>
      <c r="H59" s="87">
        <v>0</v>
      </c>
      <c r="J59" s="89">
        <v>0</v>
      </c>
      <c r="L59" s="89">
        <v>0</v>
      </c>
      <c r="N59" s="52"/>
    </row>
    <row r="60" spans="1:14" ht="21.75">
      <c r="A60" s="51" t="s">
        <v>132</v>
      </c>
      <c r="F60" s="87">
        <v>-1484</v>
      </c>
      <c r="H60" s="87">
        <v>-1016</v>
      </c>
      <c r="J60" s="89">
        <v>-1484</v>
      </c>
      <c r="L60" s="89">
        <v>0</v>
      </c>
      <c r="N60" s="52"/>
    </row>
    <row r="61" spans="1:14" ht="21.75">
      <c r="A61" s="103" t="s">
        <v>53</v>
      </c>
      <c r="F61" s="87">
        <v>0</v>
      </c>
      <c r="H61" s="87">
        <v>-7851</v>
      </c>
      <c r="J61" s="87">
        <v>0</v>
      </c>
      <c r="K61" s="38"/>
      <c r="L61" s="87">
        <v>-7851</v>
      </c>
      <c r="N61" s="38"/>
    </row>
    <row r="62" spans="1:14" ht="21.75">
      <c r="A62" s="36" t="s">
        <v>140</v>
      </c>
      <c r="F62" s="87">
        <v>-41248</v>
      </c>
      <c r="H62" s="87">
        <v>0</v>
      </c>
      <c r="J62" s="87">
        <v>-41248</v>
      </c>
      <c r="K62" s="38"/>
      <c r="L62" s="87">
        <v>0</v>
      </c>
      <c r="N62" s="38"/>
    </row>
    <row r="63" spans="1:14" ht="21.75">
      <c r="A63" s="103" t="s">
        <v>243</v>
      </c>
      <c r="F63" s="87">
        <v>0</v>
      </c>
      <c r="H63" s="87">
        <v>0</v>
      </c>
      <c r="J63" s="87">
        <v>340600</v>
      </c>
      <c r="K63" s="38"/>
      <c r="L63" s="87">
        <v>0</v>
      </c>
      <c r="N63" s="38"/>
    </row>
    <row r="64" spans="1:14" ht="21.75">
      <c r="A64" s="103" t="s">
        <v>57</v>
      </c>
      <c r="F64" s="89">
        <v>-498349</v>
      </c>
      <c r="H64" s="87">
        <v>-186795</v>
      </c>
      <c r="J64" s="87">
        <v>-10252</v>
      </c>
      <c r="K64" s="38"/>
      <c r="L64" s="89">
        <v>-8780</v>
      </c>
      <c r="N64" s="38"/>
    </row>
    <row r="65" spans="1:14" ht="21.75">
      <c r="A65" s="51" t="s">
        <v>110</v>
      </c>
      <c r="F65" s="89">
        <v>-16095</v>
      </c>
      <c r="H65" s="89">
        <v>-305039</v>
      </c>
      <c r="J65" s="87">
        <v>0</v>
      </c>
      <c r="K65" s="38"/>
      <c r="L65" s="89">
        <v>0</v>
      </c>
      <c r="N65" s="38"/>
    </row>
    <row r="66" spans="1:12" ht="21.75">
      <c r="A66" s="3" t="s">
        <v>252</v>
      </c>
      <c r="F66" s="204">
        <f>SUM(F41:F43)+SUM(F52:F65)</f>
        <v>-1859261</v>
      </c>
      <c r="G66" s="203"/>
      <c r="H66" s="204">
        <f>SUM(H41:H43)+SUM(H52:H65)</f>
        <v>-735654</v>
      </c>
      <c r="I66" s="205"/>
      <c r="J66" s="204">
        <f>SUM(J41:J43)+SUM(J52:J65)</f>
        <v>-557704</v>
      </c>
      <c r="K66" s="205"/>
      <c r="L66" s="204">
        <f>SUM(L41:L43)+SUM(L52:L65)</f>
        <v>-681865</v>
      </c>
    </row>
    <row r="67" spans="1:14" ht="8.25" customHeight="1">
      <c r="A67" s="3"/>
      <c r="H67" s="8"/>
      <c r="J67" s="45"/>
      <c r="K67" s="9"/>
      <c r="L67" s="45"/>
      <c r="N67" s="45"/>
    </row>
    <row r="68" spans="1:11" ht="21.75">
      <c r="A68" s="29" t="s">
        <v>20</v>
      </c>
      <c r="H68" s="8"/>
      <c r="K68" s="38"/>
    </row>
    <row r="69" spans="1:12" ht="21.75">
      <c r="A69" s="51" t="s">
        <v>103</v>
      </c>
      <c r="B69" s="55"/>
      <c r="F69" s="87">
        <v>-307737</v>
      </c>
      <c r="H69" s="38">
        <v>-153089</v>
      </c>
      <c r="J69" s="38">
        <v>-46109</v>
      </c>
      <c r="K69" s="38"/>
      <c r="L69" s="38">
        <v>-13850</v>
      </c>
    </row>
    <row r="70" spans="1:12" ht="21.75">
      <c r="A70" s="51" t="s">
        <v>244</v>
      </c>
      <c r="B70" s="55"/>
      <c r="F70" s="87">
        <v>0</v>
      </c>
      <c r="H70" s="68">
        <v>0</v>
      </c>
      <c r="I70" s="68"/>
      <c r="J70" s="38">
        <v>314000</v>
      </c>
      <c r="K70" s="68"/>
      <c r="L70" s="68">
        <v>0</v>
      </c>
    </row>
    <row r="71" spans="1:12" ht="21.75">
      <c r="A71" s="51" t="s">
        <v>124</v>
      </c>
      <c r="B71" s="138"/>
      <c r="F71" s="38">
        <v>2498253</v>
      </c>
      <c r="G71" s="68"/>
      <c r="H71" s="38">
        <v>997461</v>
      </c>
      <c r="I71" s="68"/>
      <c r="J71" s="38">
        <v>2498253</v>
      </c>
      <c r="K71" s="68"/>
      <c r="L71" s="38">
        <v>997461</v>
      </c>
    </row>
    <row r="72" spans="1:12" ht="21.75">
      <c r="A72" s="51" t="s">
        <v>106</v>
      </c>
      <c r="F72" s="38">
        <v>-1855989</v>
      </c>
      <c r="H72" s="38">
        <v>-1023269</v>
      </c>
      <c r="J72" s="38">
        <v>-1855989</v>
      </c>
      <c r="K72" s="38"/>
      <c r="L72" s="38">
        <v>-1023269</v>
      </c>
    </row>
    <row r="73" spans="1:12" ht="21.75">
      <c r="A73" s="51" t="s">
        <v>125</v>
      </c>
      <c r="F73" s="38">
        <v>1362226</v>
      </c>
      <c r="H73" s="38">
        <v>223145</v>
      </c>
      <c r="J73" s="87">
        <v>0</v>
      </c>
      <c r="K73" s="38"/>
      <c r="L73" s="87">
        <v>0</v>
      </c>
    </row>
    <row r="74" spans="1:12" ht="21.75">
      <c r="A74" s="51" t="s">
        <v>85</v>
      </c>
      <c r="F74" s="38">
        <v>-213358</v>
      </c>
      <c r="H74" s="38">
        <v>-111517</v>
      </c>
      <c r="J74" s="89">
        <v>-29848</v>
      </c>
      <c r="K74" s="38"/>
      <c r="L74" s="89">
        <v>-32520</v>
      </c>
    </row>
    <row r="75" spans="1:12" ht="21.75">
      <c r="A75" s="51" t="s">
        <v>133</v>
      </c>
      <c r="F75" s="38">
        <v>-2567</v>
      </c>
      <c r="H75" s="38">
        <v>-1789</v>
      </c>
      <c r="J75" s="89">
        <v>-1546</v>
      </c>
      <c r="K75" s="38"/>
      <c r="L75" s="89">
        <v>-1433</v>
      </c>
    </row>
    <row r="76" spans="1:12" ht="21.75">
      <c r="A76" s="51" t="s">
        <v>170</v>
      </c>
      <c r="F76" s="38">
        <v>-74600</v>
      </c>
      <c r="H76" s="38">
        <v>-74600</v>
      </c>
      <c r="J76" s="89">
        <v>-74600</v>
      </c>
      <c r="K76" s="38"/>
      <c r="L76" s="89">
        <v>-74600</v>
      </c>
    </row>
    <row r="77" spans="1:12" ht="21.75">
      <c r="A77" s="3" t="s">
        <v>29</v>
      </c>
      <c r="F77" s="204">
        <f>SUM(F69:F76)</f>
        <v>1406228</v>
      </c>
      <c r="H77" s="10">
        <f>SUM(H69:H76)</f>
        <v>-143658</v>
      </c>
      <c r="J77" s="10">
        <f>SUM(J69:J76)</f>
        <v>804161</v>
      </c>
      <c r="K77" s="9"/>
      <c r="L77" s="10">
        <f>SUM(L69:L76)</f>
        <v>-148211</v>
      </c>
    </row>
    <row r="78" spans="1:12" ht="8.25" customHeight="1">
      <c r="A78" s="3"/>
      <c r="F78" s="98"/>
      <c r="H78" s="11"/>
      <c r="J78" s="11"/>
      <c r="K78" s="9"/>
      <c r="L78" s="11"/>
    </row>
    <row r="79" spans="1:15" ht="21.75">
      <c r="A79" s="3" t="s">
        <v>49</v>
      </c>
      <c r="F79" s="205">
        <f>+F66+F77+F38</f>
        <v>942038</v>
      </c>
      <c r="H79" s="11">
        <f>+H66+H77+H38</f>
        <v>230053</v>
      </c>
      <c r="J79" s="11">
        <f>SUM(J38,J66,J77)</f>
        <v>288772</v>
      </c>
      <c r="K79" s="9"/>
      <c r="L79" s="11">
        <f>SUM(L38,L66,L77)</f>
        <v>-486689</v>
      </c>
      <c r="M79" s="11"/>
      <c r="O79" s="38"/>
    </row>
    <row r="80" spans="1:12" ht="21.75">
      <c r="A80" s="35" t="s">
        <v>134</v>
      </c>
      <c r="F80" s="184">
        <v>1267882</v>
      </c>
      <c r="G80" s="154"/>
      <c r="H80" s="184">
        <v>1572110</v>
      </c>
      <c r="I80" s="1"/>
      <c r="J80" s="185">
        <v>369208</v>
      </c>
      <c r="K80" s="185"/>
      <c r="L80" s="185">
        <v>784713</v>
      </c>
    </row>
    <row r="81" spans="1:15" ht="22.5" thickBot="1">
      <c r="A81" s="3" t="s">
        <v>171</v>
      </c>
      <c r="F81" s="92">
        <f>SUM(F79:F80)</f>
        <v>2209920</v>
      </c>
      <c r="G81" s="56"/>
      <c r="H81" s="92">
        <f>SUM(H79:H80)</f>
        <v>1802163</v>
      </c>
      <c r="J81" s="92">
        <f>SUM(J79:J80)</f>
        <v>657980</v>
      </c>
      <c r="K81" s="9"/>
      <c r="L81" s="92">
        <f>SUM(L79:L80)</f>
        <v>298024</v>
      </c>
      <c r="M81" s="87">
        <f>'FS,PL'!H11</f>
        <v>2209920</v>
      </c>
      <c r="N81" s="87"/>
      <c r="O81" s="87">
        <f>F81-M81</f>
        <v>0</v>
      </c>
    </row>
    <row r="82" spans="1:12" ht="8.25" customHeight="1" thickTop="1">
      <c r="A82" s="3"/>
      <c r="F82" s="11"/>
      <c r="G82" s="56"/>
      <c r="H82" s="11"/>
      <c r="J82" s="11"/>
      <c r="K82" s="9"/>
      <c r="L82" s="11"/>
    </row>
    <row r="83" spans="1:12" ht="24" customHeight="1">
      <c r="A83" s="3" t="s">
        <v>135</v>
      </c>
      <c r="B83" s="61"/>
      <c r="F83" s="63"/>
      <c r="H83" s="63"/>
      <c r="J83" s="38"/>
      <c r="L83" s="38"/>
    </row>
    <row r="84" spans="1:17" ht="24" customHeight="1">
      <c r="A84" s="35" t="s">
        <v>157</v>
      </c>
      <c r="C84" s="144"/>
      <c r="F84" s="87">
        <v>284723</v>
      </c>
      <c r="G84" s="185"/>
      <c r="H84" s="87">
        <v>83537</v>
      </c>
      <c r="I84" s="185"/>
      <c r="J84" s="87">
        <v>2532</v>
      </c>
      <c r="K84" s="185"/>
      <c r="L84" s="87">
        <v>8044</v>
      </c>
      <c r="M84" s="144"/>
      <c r="N84" s="144"/>
      <c r="O84" s="144"/>
      <c r="P84" s="144"/>
      <c r="Q84" s="144"/>
    </row>
    <row r="85" spans="1:17" ht="24" customHeight="1">
      <c r="A85" s="35" t="s">
        <v>247</v>
      </c>
      <c r="C85" s="144"/>
      <c r="F85" s="87">
        <v>3450</v>
      </c>
      <c r="G85" s="185"/>
      <c r="H85" s="87">
        <v>0</v>
      </c>
      <c r="I85" s="185"/>
      <c r="J85" s="87">
        <v>0</v>
      </c>
      <c r="K85" s="185"/>
      <c r="L85" s="87">
        <v>0</v>
      </c>
      <c r="M85" s="144"/>
      <c r="N85" s="144"/>
      <c r="O85" s="144"/>
      <c r="P85" s="144"/>
      <c r="Q85" s="144"/>
    </row>
    <row r="86" spans="1:6" ht="24" customHeight="1">
      <c r="A86" s="35" t="s">
        <v>245</v>
      </c>
      <c r="F86" s="87"/>
    </row>
    <row r="87" spans="2:12" ht="24" customHeight="1">
      <c r="B87" s="35" t="s">
        <v>246</v>
      </c>
      <c r="F87" s="87">
        <v>175000</v>
      </c>
      <c r="H87" s="68">
        <v>0</v>
      </c>
      <c r="I87" s="68"/>
      <c r="J87" s="68">
        <v>0</v>
      </c>
      <c r="K87" s="68"/>
      <c r="L87" s="68">
        <v>0</v>
      </c>
    </row>
  </sheetData>
  <sheetProtection password="F7ED" sheet="1"/>
  <mergeCells count="4">
    <mergeCell ref="F4:H4"/>
    <mergeCell ref="F8:L8"/>
    <mergeCell ref="F47:H47"/>
    <mergeCell ref="F51:L51"/>
  </mergeCells>
  <printOptions/>
  <pageMargins left="0.984251968503937" right="0.17" top="0.47244094488189" bottom="0.393700787401575" header="0.511811023622047" footer="0.393700787401575"/>
  <pageSetup firstPageNumber="13" useFirstPageNumber="1" horizontalDpi="600" verticalDpi="600" orientation="portrait" paperSize="9" scale="82" r:id="rId1"/>
  <headerFooter alignWithMargins="0">
    <oddFooter>&amp;L&amp;14           &amp;15หมายเหตุประกอบงบการเงินเป็นส่วนหนึ่งของงบการเงินนี้&amp;14
&amp;R&amp;P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saowarot</cp:lastModifiedBy>
  <cp:lastPrinted>2015-08-04T14:32:50Z</cp:lastPrinted>
  <dcterms:created xsi:type="dcterms:W3CDTF">2001-01-22T03:58:50Z</dcterms:created>
  <dcterms:modified xsi:type="dcterms:W3CDTF">2015-08-11T08:21:59Z</dcterms:modified>
  <cp:category/>
  <cp:version/>
  <cp:contentType/>
  <cp:contentStatus/>
</cp:coreProperties>
</file>